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Ag 4.3-Anx 4B" sheetId="1" r:id="rId1"/>
    <sheet name="Ag 4.3-Anx 4C" sheetId="2" r:id="rId2"/>
    <sheet name="Ag 5.1-Anx 5A" sheetId="3" r:id="rId3"/>
    <sheet name="Ag 5.1-Anx 5B" sheetId="4" r:id="rId4"/>
    <sheet name="Ag 6.1-Anx 6A" sheetId="11" r:id="rId5"/>
    <sheet name="Ag 6.2-Anx 6B" sheetId="12" r:id="rId6"/>
    <sheet name="Ag 7-Anx 7" sheetId="13" r:id="rId7"/>
    <sheet name="Ag 10.2-Anx 10A" sheetId="14" r:id="rId8"/>
    <sheet name="Ag 10.3-Anx 10B" sheetId="15" r:id="rId9"/>
    <sheet name="Ag 11.1-Anx 11A" sheetId="16" r:id="rId10"/>
    <sheet name="Ag 11.1-Anx 11B" sheetId="17" r:id="rId11"/>
    <sheet name="Ag 11.1-Anx 11C" sheetId="18" r:id="rId12"/>
    <sheet name="Ag 11.1-Anx 11D" sheetId="19" r:id="rId13"/>
    <sheet name="Ag 11.1-Anx 11E" sheetId="20" r:id="rId14"/>
    <sheet name="Ag 11.2- Anx 11F" sheetId="21" r:id="rId15"/>
    <sheet name="Ag 12.1-Anx 12A" sheetId="22" r:id="rId16"/>
    <sheet name="Ag 12.1-Anx 12B" sheetId="23" r:id="rId17"/>
    <sheet name="Ag 12.2-Anx 12C" sheetId="24" r:id="rId18"/>
    <sheet name="Ag 12.3.1-Anx 12D" sheetId="25" r:id="rId19"/>
    <sheet name="Ag 12.3.2-Anx 12E" sheetId="26" r:id="rId20"/>
    <sheet name="Ag 12.4-Anx 12F" sheetId="27" r:id="rId21"/>
    <sheet name="Ag 12.4-Anx 12G" sheetId="28" r:id="rId22"/>
    <sheet name="Ag 13.1-Anx 13A" sheetId="50" r:id="rId23"/>
    <sheet name="Ag 13.1-Anx 13A ctd" sheetId="51" r:id="rId24"/>
    <sheet name="Ag 13.1-Anx 13B" sheetId="52" r:id="rId25"/>
    <sheet name="Ag 13.1-Anx 13B ctd" sheetId="53" r:id="rId26"/>
    <sheet name="Ag 13.1-Anx 13B ctd.." sheetId="54" r:id="rId27"/>
    <sheet name="Ag 13.1 - Anx 13E" sheetId="55" r:id="rId28"/>
    <sheet name="Ag 13.1 - Anx 13E ctd.." sheetId="56" r:id="rId29"/>
    <sheet name="Ag 13.3.1-Anx 13F " sheetId="30" r:id="rId30"/>
    <sheet name="Ag 13.3.1-Anx 13G" sheetId="31" r:id="rId31"/>
    <sheet name="Ag 13.5.1-Anx 13H" sheetId="32" r:id="rId32"/>
    <sheet name="Ag 13.5.1-Anx 13I" sheetId="33" r:id="rId33"/>
    <sheet name="Ag 13.5.2-Anx 13J" sheetId="34" r:id="rId34"/>
    <sheet name="Ag 13.6-Anx 13L" sheetId="35" r:id="rId35"/>
    <sheet name="Ag 13.6-Anx 13L ctd.." sheetId="58" r:id="rId36"/>
    <sheet name="Ag 14.1-Anx 14A" sheetId="36" r:id="rId37"/>
    <sheet name="Ag 14.1-Anx 14B" sheetId="37" r:id="rId38"/>
    <sheet name="Ag 14.1-Anx 14C" sheetId="38" r:id="rId39"/>
    <sheet name="Ag 14.1-Anx 14D" sheetId="39" r:id="rId40"/>
    <sheet name="Ag 15.1-Anx 15A" sheetId="40" r:id="rId41"/>
    <sheet name="Ag 15.1-Anx 15B" sheetId="41" r:id="rId42"/>
    <sheet name="Ag 15.2-Anx 15C" sheetId="42" r:id="rId43"/>
    <sheet name="Ag 15.3-Anx 15D" sheetId="43" r:id="rId44"/>
    <sheet name="Ag 15.4-Anx 15E" sheetId="44" r:id="rId45"/>
    <sheet name="Ag 16-Anx 16A" sheetId="45" r:id="rId46"/>
    <sheet name="Ag 17.5-Anx 17E" sheetId="47" r:id="rId47"/>
    <sheet name="Ag 19.2-Anx 19A" sheetId="48" r:id="rId48"/>
    <sheet name="Ag 19.3-Anx 19B" sheetId="49" r:id="rId49"/>
    <sheet name="Ag 23 - Anx 23C" sheetId="59" r:id="rId50"/>
    <sheet name="Ag 24.2-Anx 24B" sheetId="60" r:id="rId51"/>
    <sheet name="Ag 24.2-Anx 24B ctd.." sheetId="61" r:id="rId52"/>
    <sheet name="Ag 24.6-Anx 24E" sheetId="46" r:id="rId53"/>
  </sheets>
  <externalReferences>
    <externalReference r:id="rId54"/>
    <externalReference r:id="rId55"/>
    <externalReference r:id="rId56"/>
    <externalReference r:id="rId57"/>
    <externalReference r:id="rId58"/>
  </externalReferences>
  <calcPr calcId="152511"/>
</workbook>
</file>

<file path=xl/calcChain.xml><?xml version="1.0" encoding="utf-8"?>
<calcChain xmlns="http://schemas.openxmlformats.org/spreadsheetml/2006/main">
  <c r="F33" i="61" l="1"/>
  <c r="J33" i="61" s="1"/>
  <c r="E33" i="61"/>
  <c r="C33" i="61" s="1"/>
  <c r="F32" i="61"/>
  <c r="J32" i="61" s="1"/>
  <c r="C32" i="61"/>
  <c r="F31" i="61"/>
  <c r="J31" i="61" s="1"/>
  <c r="C31" i="61"/>
  <c r="F30" i="61"/>
  <c r="J30" i="61" s="1"/>
  <c r="C30" i="61"/>
  <c r="F29" i="61"/>
  <c r="J29" i="61" s="1"/>
  <c r="C29" i="61"/>
  <c r="F28" i="61"/>
  <c r="J28" i="61" s="1"/>
  <c r="C28" i="61"/>
  <c r="F27" i="61"/>
  <c r="J27" i="61" s="1"/>
  <c r="C27" i="61"/>
  <c r="F26" i="61"/>
  <c r="J26" i="61" s="1"/>
  <c r="C26" i="61"/>
  <c r="F25" i="61"/>
  <c r="J25" i="61" s="1"/>
  <c r="C25" i="61"/>
  <c r="F24" i="61"/>
  <c r="J24" i="61" s="1"/>
  <c r="C24" i="61"/>
  <c r="F23" i="61"/>
  <c r="J23" i="61" s="1"/>
  <c r="C23" i="61"/>
  <c r="F22" i="61"/>
  <c r="J22" i="61" s="1"/>
  <c r="C22" i="61"/>
  <c r="F21" i="61"/>
  <c r="J21" i="61" s="1"/>
  <c r="C21" i="61"/>
  <c r="F20" i="61"/>
  <c r="J20" i="61" s="1"/>
  <c r="C20" i="61"/>
  <c r="F19" i="61"/>
  <c r="J19" i="61" s="1"/>
  <c r="C19" i="61"/>
  <c r="F18" i="61"/>
  <c r="J18" i="61" s="1"/>
  <c r="C18" i="61"/>
  <c r="F17" i="61"/>
  <c r="J17" i="61" s="1"/>
  <c r="C17" i="61"/>
  <c r="F16" i="61"/>
  <c r="J16" i="61" s="1"/>
  <c r="C16" i="61"/>
  <c r="F15" i="61"/>
  <c r="J15" i="61" s="1"/>
  <c r="C15" i="61"/>
  <c r="F14" i="61"/>
  <c r="J14" i="61" s="1"/>
  <c r="C14" i="61"/>
  <c r="F13" i="61"/>
  <c r="J13" i="61" s="1"/>
  <c r="C13" i="61"/>
  <c r="F12" i="61"/>
  <c r="J12" i="61" s="1"/>
  <c r="C12" i="61"/>
  <c r="F11" i="61"/>
  <c r="J11" i="61" s="1"/>
  <c r="C11" i="61"/>
  <c r="F10" i="61"/>
  <c r="J10" i="61" s="1"/>
  <c r="C10" i="61"/>
  <c r="F9" i="61"/>
  <c r="J9" i="61" s="1"/>
  <c r="C9" i="61"/>
  <c r="F8" i="61"/>
  <c r="J8" i="61" s="1"/>
  <c r="C8" i="61"/>
  <c r="F7" i="61"/>
  <c r="J7" i="61" s="1"/>
  <c r="C7" i="61"/>
  <c r="F6" i="61"/>
  <c r="J6" i="61" s="1"/>
  <c r="C6" i="61"/>
  <c r="F5" i="61"/>
  <c r="J5" i="61" s="1"/>
  <c r="C5" i="61"/>
  <c r="F4" i="61"/>
  <c r="J4" i="61" s="1"/>
  <c r="C4" i="61"/>
  <c r="F3" i="61"/>
  <c r="J3" i="61" s="1"/>
  <c r="C3" i="61"/>
  <c r="I61" i="60"/>
  <c r="H61" i="60"/>
  <c r="E61" i="60"/>
  <c r="G60" i="60"/>
  <c r="F60" i="60"/>
  <c r="J60" i="60" s="1"/>
  <c r="C60" i="60"/>
  <c r="F59" i="60"/>
  <c r="J59" i="60" s="1"/>
  <c r="C59" i="60"/>
  <c r="J58" i="60"/>
  <c r="F58" i="60"/>
  <c r="C58" i="60"/>
  <c r="F57" i="60"/>
  <c r="J57" i="60" s="1"/>
  <c r="C57" i="60"/>
  <c r="J56" i="60"/>
  <c r="F56" i="60"/>
  <c r="C56" i="60"/>
  <c r="F55" i="60"/>
  <c r="J55" i="60" s="1"/>
  <c r="C55" i="60"/>
  <c r="J54" i="60"/>
  <c r="F54" i="60"/>
  <c r="C54" i="60"/>
  <c r="F53" i="60"/>
  <c r="J53" i="60" s="1"/>
  <c r="C53" i="60"/>
  <c r="J52" i="60"/>
  <c r="F52" i="60"/>
  <c r="C52" i="60"/>
  <c r="F51" i="60"/>
  <c r="F61" i="60" s="1"/>
  <c r="C51" i="60"/>
  <c r="J50" i="60"/>
  <c r="F50" i="60"/>
  <c r="C50" i="60"/>
  <c r="F49" i="60"/>
  <c r="J49" i="60" s="1"/>
  <c r="C49" i="60"/>
  <c r="J48" i="60"/>
  <c r="F48" i="60"/>
  <c r="G48" i="60" s="1"/>
  <c r="C48" i="60"/>
  <c r="J47" i="60"/>
  <c r="F47" i="60"/>
  <c r="G47" i="60" s="1"/>
  <c r="C47" i="60"/>
  <c r="J46" i="60"/>
  <c r="F46" i="60"/>
  <c r="G46" i="60" s="1"/>
  <c r="C46" i="60"/>
  <c r="J45" i="60"/>
  <c r="F45" i="60"/>
  <c r="G45" i="60" s="1"/>
  <c r="C45" i="60"/>
  <c r="J44" i="60"/>
  <c r="F44" i="60"/>
  <c r="G44" i="60" s="1"/>
  <c r="C44" i="60"/>
  <c r="J43" i="60"/>
  <c r="F43" i="60"/>
  <c r="G43" i="60" s="1"/>
  <c r="C43" i="60"/>
  <c r="J42" i="60"/>
  <c r="F42" i="60"/>
  <c r="G42" i="60" s="1"/>
  <c r="C42" i="60"/>
  <c r="J41" i="60"/>
  <c r="F41" i="60"/>
  <c r="G41" i="60" s="1"/>
  <c r="C41" i="60"/>
  <c r="J40" i="60"/>
  <c r="F40" i="60"/>
  <c r="G40" i="60" s="1"/>
  <c r="C40" i="60"/>
  <c r="J39" i="60"/>
  <c r="F39" i="60"/>
  <c r="G39" i="60" s="1"/>
  <c r="C39" i="60"/>
  <c r="J38" i="60"/>
  <c r="F38" i="60"/>
  <c r="G38" i="60" s="1"/>
  <c r="C38" i="60"/>
  <c r="J37" i="60"/>
  <c r="F37" i="60"/>
  <c r="G37" i="60" s="1"/>
  <c r="C37" i="60"/>
  <c r="J36" i="60"/>
  <c r="F36" i="60"/>
  <c r="G36" i="60" s="1"/>
  <c r="C36" i="60"/>
  <c r="J35" i="60"/>
  <c r="F35" i="60"/>
  <c r="G35" i="60" s="1"/>
  <c r="C35" i="60"/>
  <c r="J34" i="60"/>
  <c r="F34" i="60"/>
  <c r="G34" i="60" s="1"/>
  <c r="C34" i="60"/>
  <c r="J33" i="60"/>
  <c r="F33" i="60"/>
  <c r="G33" i="60" s="1"/>
  <c r="C33" i="60"/>
  <c r="J32" i="60"/>
  <c r="F32" i="60"/>
  <c r="G32" i="60" s="1"/>
  <c r="C32" i="60"/>
  <c r="J31" i="60"/>
  <c r="F31" i="60"/>
  <c r="G31" i="60" s="1"/>
  <c r="C31" i="60"/>
  <c r="J30" i="60"/>
  <c r="F30" i="60"/>
  <c r="G30" i="60" s="1"/>
  <c r="C30" i="60"/>
  <c r="J29" i="60"/>
  <c r="F29" i="60"/>
  <c r="G29" i="60" s="1"/>
  <c r="C29" i="60"/>
  <c r="J28" i="60"/>
  <c r="F28" i="60"/>
  <c r="G28" i="60" s="1"/>
  <c r="C28" i="60"/>
  <c r="J27" i="60"/>
  <c r="F27" i="60"/>
  <c r="G27" i="60" s="1"/>
  <c r="C27" i="60"/>
  <c r="J26" i="60"/>
  <c r="F26" i="60"/>
  <c r="G26" i="60" s="1"/>
  <c r="C26" i="60"/>
  <c r="J25" i="60"/>
  <c r="F25" i="60"/>
  <c r="G25" i="60" s="1"/>
  <c r="C25" i="60"/>
  <c r="J24" i="60"/>
  <c r="F24" i="60"/>
  <c r="G24" i="60" s="1"/>
  <c r="C24" i="60"/>
  <c r="J23" i="60"/>
  <c r="F23" i="60"/>
  <c r="G23" i="60" s="1"/>
  <c r="C23" i="60"/>
  <c r="J22" i="60"/>
  <c r="F22" i="60"/>
  <c r="G22" i="60" s="1"/>
  <c r="C22" i="60"/>
  <c r="J21" i="60"/>
  <c r="F21" i="60"/>
  <c r="G21" i="60" s="1"/>
  <c r="C21" i="60"/>
  <c r="J20" i="60"/>
  <c r="F20" i="60"/>
  <c r="G20" i="60" s="1"/>
  <c r="C20" i="60"/>
  <c r="J19" i="60"/>
  <c r="F19" i="60"/>
  <c r="G19" i="60" s="1"/>
  <c r="C19" i="60"/>
  <c r="J18" i="60"/>
  <c r="F18" i="60"/>
  <c r="G18" i="60" s="1"/>
  <c r="C18" i="60"/>
  <c r="J17" i="60"/>
  <c r="F17" i="60"/>
  <c r="G17" i="60" s="1"/>
  <c r="C17" i="60"/>
  <c r="J16" i="60"/>
  <c r="F16" i="60"/>
  <c r="G16" i="60" s="1"/>
  <c r="C16" i="60"/>
  <c r="J15" i="60"/>
  <c r="F15" i="60"/>
  <c r="G15" i="60" s="1"/>
  <c r="C15" i="60"/>
  <c r="J14" i="60"/>
  <c r="F14" i="60"/>
  <c r="G14" i="60" s="1"/>
  <c r="C14" i="60"/>
  <c r="J13" i="60"/>
  <c r="F13" i="60"/>
  <c r="G13" i="60" s="1"/>
  <c r="C13" i="60"/>
  <c r="J12" i="60"/>
  <c r="F12" i="60"/>
  <c r="G12" i="60" s="1"/>
  <c r="C12" i="60"/>
  <c r="J11" i="60"/>
  <c r="F11" i="60"/>
  <c r="G11" i="60" s="1"/>
  <c r="C11" i="60"/>
  <c r="J10" i="60"/>
  <c r="F10" i="60"/>
  <c r="G10" i="60" s="1"/>
  <c r="C10" i="60"/>
  <c r="J9" i="60"/>
  <c r="F9" i="60"/>
  <c r="G9" i="60" s="1"/>
  <c r="C9" i="60"/>
  <c r="J8" i="60"/>
  <c r="F8" i="60"/>
  <c r="G8" i="60" s="1"/>
  <c r="C8" i="60"/>
  <c r="J7" i="60"/>
  <c r="F7" i="60"/>
  <c r="G7" i="60" s="1"/>
  <c r="C7" i="60"/>
  <c r="J6" i="60"/>
  <c r="F6" i="60"/>
  <c r="G6" i="60" s="1"/>
  <c r="C6" i="60"/>
  <c r="J5" i="60"/>
  <c r="F5" i="60"/>
  <c r="G5" i="60" s="1"/>
  <c r="C5" i="60"/>
  <c r="J4" i="60"/>
  <c r="F4" i="60"/>
  <c r="G4" i="60" s="1"/>
  <c r="C4" i="60"/>
  <c r="J3" i="60"/>
  <c r="F3" i="60"/>
  <c r="G3" i="60" s="1"/>
  <c r="C3" i="60"/>
  <c r="C61" i="60" s="1"/>
  <c r="D23" i="59"/>
  <c r="C23" i="59"/>
  <c r="G3" i="61" l="1"/>
  <c r="G4" i="61"/>
  <c r="G5" i="61"/>
  <c r="G6" i="61"/>
  <c r="G7" i="61"/>
  <c r="G8" i="61"/>
  <c r="G9" i="61"/>
  <c r="G10" i="61"/>
  <c r="G11" i="61"/>
  <c r="G12" i="61"/>
  <c r="G13" i="61"/>
  <c r="G14" i="61"/>
  <c r="G15" i="61"/>
  <c r="G16" i="61"/>
  <c r="G17" i="61"/>
  <c r="G18" i="61"/>
  <c r="G19" i="61"/>
  <c r="G20" i="61"/>
  <c r="G21" i="61"/>
  <c r="G22" i="61"/>
  <c r="G23" i="61"/>
  <c r="G24" i="61"/>
  <c r="G25" i="61"/>
  <c r="G26" i="61"/>
  <c r="G27" i="61"/>
  <c r="G28" i="61"/>
  <c r="G29" i="61"/>
  <c r="G30" i="61"/>
  <c r="G31" i="61"/>
  <c r="G32" i="61"/>
  <c r="G33" i="61"/>
  <c r="G61" i="60"/>
  <c r="J61" i="60"/>
  <c r="J51" i="60"/>
  <c r="L41" i="54"/>
  <c r="K41" i="54"/>
  <c r="J41" i="54"/>
  <c r="H41" i="54"/>
  <c r="F41" i="54"/>
  <c r="D41" i="54"/>
  <c r="C41" i="54"/>
  <c r="I40" i="54"/>
  <c r="G40" i="54"/>
  <c r="E40" i="54"/>
  <c r="G39" i="54"/>
  <c r="E39" i="54"/>
  <c r="G38" i="54"/>
  <c r="E38" i="54"/>
  <c r="I37" i="54"/>
  <c r="G37" i="54"/>
  <c r="E37" i="54"/>
  <c r="I36" i="54"/>
  <c r="G36" i="54"/>
  <c r="E36" i="54"/>
  <c r="G35" i="54"/>
  <c r="E35" i="54"/>
  <c r="G34" i="54"/>
  <c r="E34" i="54"/>
  <c r="G33" i="54"/>
  <c r="E33" i="54"/>
  <c r="G32" i="54"/>
  <c r="E32" i="54"/>
  <c r="I31" i="54"/>
  <c r="I41" i="54" s="1"/>
  <c r="G31" i="54"/>
  <c r="E31" i="54"/>
  <c r="G30" i="54"/>
  <c r="E30" i="54"/>
  <c r="G29" i="54"/>
  <c r="E29" i="54"/>
  <c r="G28" i="54"/>
  <c r="E28" i="54"/>
  <c r="I27" i="54"/>
  <c r="G27" i="54"/>
  <c r="E27" i="54"/>
  <c r="G26" i="54"/>
  <c r="E26" i="54"/>
  <c r="G25" i="54"/>
  <c r="E25" i="54"/>
  <c r="G24" i="54"/>
  <c r="E24" i="54"/>
  <c r="I23" i="54"/>
  <c r="G23" i="54"/>
  <c r="E23" i="54"/>
  <c r="I22" i="54"/>
  <c r="G22" i="54"/>
  <c r="E22" i="54"/>
  <c r="G21" i="54"/>
  <c r="E21" i="54"/>
  <c r="I20" i="54"/>
  <c r="G20" i="54"/>
  <c r="E20" i="54"/>
  <c r="G19" i="54"/>
  <c r="E19" i="54"/>
  <c r="I18" i="54"/>
  <c r="G18" i="54"/>
  <c r="E18" i="54"/>
  <c r="I17" i="54"/>
  <c r="G17" i="54"/>
  <c r="E17" i="54"/>
  <c r="G16" i="54"/>
  <c r="E16" i="54"/>
  <c r="I15" i="54"/>
  <c r="G15" i="54"/>
  <c r="E15" i="54"/>
  <c r="G14" i="54"/>
  <c r="E14" i="54"/>
  <c r="G13" i="54"/>
  <c r="E13" i="54"/>
  <c r="G12" i="54"/>
  <c r="E12" i="54"/>
  <c r="G11" i="54"/>
  <c r="E11" i="54"/>
  <c r="I10" i="54"/>
  <c r="G10" i="54"/>
  <c r="G41" i="54" s="1"/>
  <c r="E10" i="54"/>
  <c r="E41" i="54" s="1"/>
  <c r="L41" i="53"/>
  <c r="K41" i="53"/>
  <c r="J41" i="53"/>
  <c r="H41" i="53"/>
  <c r="F41" i="53"/>
  <c r="D41" i="53"/>
  <c r="C41" i="53"/>
  <c r="I40" i="53"/>
  <c r="G40" i="53"/>
  <c r="E40" i="53"/>
  <c r="G39" i="53"/>
  <c r="E39" i="53"/>
  <c r="G38" i="53"/>
  <c r="E38" i="53"/>
  <c r="I37" i="53"/>
  <c r="G37" i="53"/>
  <c r="E37" i="53"/>
  <c r="I36" i="53"/>
  <c r="G36" i="53"/>
  <c r="E36" i="53"/>
  <c r="G35" i="53"/>
  <c r="E35" i="53"/>
  <c r="G34" i="53"/>
  <c r="E34" i="53"/>
  <c r="G33" i="53"/>
  <c r="E33" i="53"/>
  <c r="G32" i="53"/>
  <c r="E32" i="53"/>
  <c r="I31" i="53"/>
  <c r="G31" i="53"/>
  <c r="E31" i="53"/>
  <c r="G30" i="53"/>
  <c r="E30" i="53"/>
  <c r="G29" i="53"/>
  <c r="E29" i="53"/>
  <c r="G28" i="53"/>
  <c r="E28" i="53"/>
  <c r="I27" i="53"/>
  <c r="G27" i="53"/>
  <c r="E27" i="53"/>
  <c r="G26" i="53"/>
  <c r="E26" i="53"/>
  <c r="G25" i="53"/>
  <c r="E25" i="53"/>
  <c r="G24" i="53"/>
  <c r="E24" i="53"/>
  <c r="G23" i="53"/>
  <c r="E23" i="53"/>
  <c r="I22" i="53"/>
  <c r="I41" i="53" s="1"/>
  <c r="G22" i="53"/>
  <c r="E22" i="53"/>
  <c r="G21" i="53"/>
  <c r="E21" i="53"/>
  <c r="G20" i="53"/>
  <c r="E20" i="53"/>
  <c r="G19" i="53"/>
  <c r="E19" i="53"/>
  <c r="G18" i="53"/>
  <c r="E18" i="53"/>
  <c r="I17" i="53"/>
  <c r="G17" i="53"/>
  <c r="E17" i="53"/>
  <c r="G16" i="53"/>
  <c r="E16" i="53"/>
  <c r="G15" i="53"/>
  <c r="E15" i="53"/>
  <c r="G14" i="53"/>
  <c r="E14" i="53"/>
  <c r="G13" i="53"/>
  <c r="E13" i="53"/>
  <c r="G12" i="53"/>
  <c r="E12" i="53"/>
  <c r="G11" i="53"/>
  <c r="E11" i="53"/>
  <c r="I10" i="53"/>
  <c r="G10" i="53"/>
  <c r="G41" i="53" s="1"/>
  <c r="E10" i="53"/>
  <c r="E41" i="53" s="1"/>
  <c r="L41" i="52"/>
  <c r="K41" i="52"/>
  <c r="J41" i="52"/>
  <c r="H41" i="52"/>
  <c r="F41" i="52"/>
  <c r="D41" i="52"/>
  <c r="C41" i="52"/>
  <c r="I40" i="52"/>
  <c r="G40" i="52"/>
  <c r="E40" i="52"/>
  <c r="I39" i="52"/>
  <c r="G39" i="52"/>
  <c r="E39" i="52"/>
  <c r="I38" i="52"/>
  <c r="G38" i="52"/>
  <c r="E38" i="52"/>
  <c r="I37" i="52"/>
  <c r="G37" i="52"/>
  <c r="E37" i="52"/>
  <c r="I36" i="52"/>
  <c r="G36" i="52"/>
  <c r="E36" i="52"/>
  <c r="G35" i="52"/>
  <c r="E35" i="52"/>
  <c r="G34" i="52"/>
  <c r="E34" i="52"/>
  <c r="G33" i="52"/>
  <c r="E33" i="52"/>
  <c r="G32" i="52"/>
  <c r="E32" i="52"/>
  <c r="I31" i="52"/>
  <c r="G31" i="52"/>
  <c r="E31" i="52"/>
  <c r="G30" i="52"/>
  <c r="E30" i="52"/>
  <c r="G29" i="52"/>
  <c r="E29" i="52"/>
  <c r="G28" i="52"/>
  <c r="E28" i="52"/>
  <c r="I27" i="52"/>
  <c r="G27" i="52"/>
  <c r="E27" i="52"/>
  <c r="I26" i="52"/>
  <c r="G26" i="52"/>
  <c r="E26" i="52"/>
  <c r="G25" i="52"/>
  <c r="E25" i="52"/>
  <c r="G24" i="52"/>
  <c r="E24" i="52"/>
  <c r="G23" i="52"/>
  <c r="E23" i="52"/>
  <c r="I22" i="52"/>
  <c r="G22" i="52"/>
  <c r="E22" i="52"/>
  <c r="I21" i="52"/>
  <c r="G21" i="52"/>
  <c r="E21" i="52"/>
  <c r="I20" i="52"/>
  <c r="G20" i="52"/>
  <c r="E20" i="52"/>
  <c r="G19" i="52"/>
  <c r="E19" i="52"/>
  <c r="I18" i="52"/>
  <c r="G18" i="52"/>
  <c r="E18" i="52"/>
  <c r="I17" i="52"/>
  <c r="G17" i="52"/>
  <c r="E17" i="52"/>
  <c r="G16" i="52"/>
  <c r="E16" i="52"/>
  <c r="G15" i="52"/>
  <c r="E15" i="52"/>
  <c r="G14" i="52"/>
  <c r="E14" i="52"/>
  <c r="G13" i="52"/>
  <c r="E13" i="52"/>
  <c r="G12" i="52"/>
  <c r="E12" i="52"/>
  <c r="G11" i="52"/>
  <c r="E11" i="52"/>
  <c r="I10" i="52"/>
  <c r="I41" i="52" s="1"/>
  <c r="G10" i="52"/>
  <c r="G41" i="52" s="1"/>
  <c r="E10" i="52"/>
  <c r="E41" i="52" s="1"/>
  <c r="E39" i="12" l="1"/>
  <c r="AV40" i="11"/>
  <c r="AU40" i="11"/>
  <c r="AT40" i="11"/>
  <c r="AS40" i="11"/>
  <c r="AR40" i="11"/>
  <c r="AQ40" i="11"/>
  <c r="AN40" i="11"/>
  <c r="AM40" i="11"/>
  <c r="AL40" i="11"/>
  <c r="AK40" i="11"/>
  <c r="AE40" i="11"/>
  <c r="AC40" i="11"/>
  <c r="AB40" i="11"/>
  <c r="AA40" i="11"/>
  <c r="Z40" i="11"/>
  <c r="Y40" i="11"/>
  <c r="X40" i="11"/>
  <c r="W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U40" i="11" s="1"/>
  <c r="D40" i="11"/>
  <c r="V40" i="11" s="1"/>
  <c r="C40" i="11"/>
  <c r="V36" i="11"/>
  <c r="U36" i="11"/>
  <c r="V35" i="11"/>
  <c r="U35" i="11"/>
  <c r="V34" i="11"/>
  <c r="U34" i="11"/>
  <c r="V33" i="11"/>
  <c r="U33" i="11"/>
  <c r="V32" i="11"/>
  <c r="U32" i="11"/>
  <c r="V31" i="11"/>
  <c r="U31" i="11"/>
  <c r="V30" i="11"/>
  <c r="U30" i="11"/>
  <c r="V29" i="11"/>
  <c r="U29" i="11"/>
  <c r="V28" i="11"/>
  <c r="U28" i="11"/>
  <c r="V27" i="11"/>
  <c r="U27" i="11"/>
  <c r="V26" i="11"/>
  <c r="U26" i="11"/>
  <c r="V25" i="11"/>
  <c r="U25" i="11"/>
  <c r="V24" i="11"/>
  <c r="U24" i="11"/>
  <c r="V23" i="11"/>
  <c r="U23" i="11"/>
  <c r="V22" i="11"/>
  <c r="U22" i="11"/>
  <c r="V21" i="11"/>
  <c r="U21" i="11"/>
  <c r="V20" i="11"/>
  <c r="U20" i="11"/>
  <c r="V19" i="11"/>
  <c r="U19" i="11"/>
  <c r="V18" i="11"/>
  <c r="U18" i="11"/>
  <c r="V17" i="11"/>
  <c r="U17" i="11"/>
  <c r="V16" i="11"/>
  <c r="U16" i="11"/>
  <c r="V15" i="11"/>
  <c r="U15" i="11"/>
  <c r="V14" i="11"/>
  <c r="U14" i="11"/>
  <c r="V13" i="11"/>
  <c r="U13" i="11"/>
  <c r="V12" i="11"/>
  <c r="U12" i="11"/>
  <c r="V11" i="11"/>
  <c r="U11" i="11"/>
  <c r="V10" i="11"/>
  <c r="U10" i="11"/>
  <c r="V9" i="11"/>
  <c r="U9" i="11"/>
  <c r="V8" i="11"/>
  <c r="U8" i="11"/>
  <c r="V7" i="11"/>
  <c r="U7" i="11"/>
  <c r="V6" i="11"/>
  <c r="U6" i="11"/>
  <c r="V5" i="11"/>
  <c r="U5" i="11"/>
  <c r="D36" i="2" l="1"/>
  <c r="C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6" i="2" s="1"/>
  <c r="H50" i="45" l="1"/>
  <c r="J50" i="45" s="1"/>
  <c r="G50" i="45"/>
  <c r="F50" i="45"/>
  <c r="E50" i="45"/>
  <c r="I50" i="45" s="1"/>
  <c r="D50" i="45"/>
  <c r="C50" i="45"/>
  <c r="J49" i="45"/>
  <c r="I49" i="45"/>
  <c r="J48" i="45"/>
  <c r="I48" i="45"/>
  <c r="J47" i="45"/>
  <c r="I47" i="45"/>
  <c r="J46" i="45"/>
  <c r="I46" i="45"/>
  <c r="J45" i="45"/>
  <c r="I45" i="45"/>
  <c r="J44" i="45"/>
  <c r="I44" i="45"/>
  <c r="J43" i="45"/>
  <c r="I43" i="45"/>
  <c r="J42" i="45"/>
  <c r="I42" i="45"/>
  <c r="J41" i="45"/>
  <c r="I41" i="45"/>
  <c r="J40" i="45"/>
  <c r="I40" i="45"/>
  <c r="J39" i="45"/>
  <c r="I39" i="45"/>
  <c r="J38" i="45"/>
  <c r="I38" i="45"/>
  <c r="J37" i="45"/>
  <c r="I37" i="45"/>
  <c r="J36" i="45"/>
  <c r="I36" i="45"/>
  <c r="J35" i="45"/>
  <c r="I35" i="45"/>
  <c r="J34" i="45"/>
  <c r="I34" i="45"/>
  <c r="J33" i="45"/>
  <c r="I33" i="45"/>
  <c r="J32" i="45"/>
  <c r="I32" i="45"/>
  <c r="J31" i="45"/>
  <c r="I31" i="45"/>
  <c r="J30" i="45"/>
  <c r="I30" i="45"/>
  <c r="J29" i="45"/>
  <c r="I29" i="45"/>
  <c r="J28" i="45"/>
  <c r="I28" i="45"/>
  <c r="J27" i="45"/>
  <c r="I27" i="45"/>
  <c r="J26" i="45"/>
  <c r="I26" i="45"/>
  <c r="J25" i="45"/>
  <c r="I25" i="45"/>
  <c r="J24" i="45"/>
  <c r="I24" i="45"/>
  <c r="J23" i="45"/>
  <c r="I23" i="45"/>
  <c r="J22" i="45"/>
  <c r="I22" i="45"/>
  <c r="J21" i="45"/>
  <c r="I21" i="45"/>
  <c r="J20" i="45"/>
  <c r="I20" i="45"/>
  <c r="J19" i="45"/>
  <c r="I19" i="45"/>
  <c r="J18" i="45"/>
  <c r="I18" i="45"/>
  <c r="J17" i="45"/>
  <c r="I17" i="45"/>
  <c r="J16" i="45"/>
  <c r="I16" i="45"/>
  <c r="J15" i="45"/>
  <c r="I15" i="45"/>
  <c r="J14" i="45"/>
  <c r="I14" i="45"/>
  <c r="J13" i="45"/>
  <c r="I13" i="45"/>
  <c r="J12" i="45"/>
  <c r="I12" i="45"/>
  <c r="J11" i="45"/>
  <c r="I11" i="45"/>
  <c r="J10" i="45"/>
  <c r="I10" i="45"/>
  <c r="J9" i="45"/>
  <c r="I9" i="45"/>
  <c r="J8" i="45"/>
  <c r="I8" i="45"/>
  <c r="J7" i="45"/>
  <c r="I7" i="45"/>
  <c r="J6" i="45"/>
  <c r="I6" i="45"/>
  <c r="J5" i="45"/>
  <c r="I5" i="45"/>
  <c r="J69" i="44" l="1"/>
  <c r="K68" i="44"/>
  <c r="J68" i="44"/>
  <c r="I68" i="44"/>
  <c r="H68" i="44"/>
  <c r="G68" i="44"/>
  <c r="F68" i="44"/>
  <c r="E68" i="44"/>
  <c r="D68" i="44"/>
  <c r="C68" i="44"/>
  <c r="K64" i="44"/>
  <c r="J64" i="44"/>
  <c r="I64" i="44"/>
  <c r="H64" i="44"/>
  <c r="G64" i="44"/>
  <c r="F64" i="44"/>
  <c r="E64" i="44"/>
  <c r="D64" i="44"/>
  <c r="C64" i="44"/>
  <c r="K58" i="44"/>
  <c r="J58" i="44"/>
  <c r="I58" i="44"/>
  <c r="H58" i="44"/>
  <c r="G58" i="44"/>
  <c r="F58" i="44"/>
  <c r="E58" i="44"/>
  <c r="D58" i="44"/>
  <c r="C58" i="44"/>
  <c r="K56" i="44"/>
  <c r="J56" i="44"/>
  <c r="I56" i="44"/>
  <c r="H56" i="44"/>
  <c r="G56" i="44"/>
  <c r="F56" i="44"/>
  <c r="E56" i="44"/>
  <c r="D56" i="44"/>
  <c r="C56" i="44"/>
  <c r="K49" i="44"/>
  <c r="J49" i="44"/>
  <c r="I49" i="44"/>
  <c r="H49" i="44"/>
  <c r="G49" i="44"/>
  <c r="F49" i="44"/>
  <c r="E49" i="44"/>
  <c r="D49" i="44"/>
  <c r="C49" i="44"/>
  <c r="K45" i="44"/>
  <c r="J45" i="44"/>
  <c r="I45" i="44"/>
  <c r="H45" i="44"/>
  <c r="G45" i="44"/>
  <c r="F45" i="44"/>
  <c r="F69" i="44" s="1"/>
  <c r="E45" i="44"/>
  <c r="D45" i="44"/>
  <c r="C45" i="44"/>
  <c r="K22" i="44"/>
  <c r="K51" i="44" s="1"/>
  <c r="J22" i="44"/>
  <c r="I22" i="44"/>
  <c r="H22" i="44"/>
  <c r="G22" i="44"/>
  <c r="G51" i="44" s="1"/>
  <c r="F22" i="44"/>
  <c r="E22" i="44"/>
  <c r="D22" i="44"/>
  <c r="C22" i="44"/>
  <c r="C51" i="44" s="1"/>
  <c r="K12" i="44"/>
  <c r="K69" i="44" s="1"/>
  <c r="J12" i="44"/>
  <c r="J51" i="44" s="1"/>
  <c r="I12" i="44"/>
  <c r="I50" i="44" s="1"/>
  <c r="H12" i="44"/>
  <c r="H51" i="44" s="1"/>
  <c r="G12" i="44"/>
  <c r="G69" i="44" s="1"/>
  <c r="F12" i="44"/>
  <c r="F51" i="44" s="1"/>
  <c r="E12" i="44"/>
  <c r="E50" i="44" s="1"/>
  <c r="D12" i="44"/>
  <c r="D51" i="44" s="1"/>
  <c r="C12" i="44"/>
  <c r="C69" i="44" s="1"/>
  <c r="H50" i="44" l="1"/>
  <c r="F50" i="44"/>
  <c r="J50" i="44"/>
  <c r="E51" i="44"/>
  <c r="I51" i="44"/>
  <c r="D69" i="44"/>
  <c r="H69" i="44"/>
  <c r="D50" i="44"/>
  <c r="C50" i="44"/>
  <c r="G50" i="44"/>
  <c r="K50" i="44"/>
  <c r="E69" i="44"/>
  <c r="I69" i="44"/>
  <c r="N79" i="43" l="1"/>
  <c r="N78" i="43"/>
  <c r="N77" i="43"/>
  <c r="N76" i="43"/>
  <c r="N75" i="43"/>
  <c r="N74" i="43"/>
  <c r="N73" i="43"/>
  <c r="N72" i="43"/>
  <c r="N71" i="43"/>
  <c r="N70" i="43"/>
  <c r="N69" i="43"/>
  <c r="M67" i="43"/>
  <c r="L67" i="43"/>
  <c r="K67" i="43"/>
  <c r="N67" i="43" s="1"/>
  <c r="H67" i="43"/>
  <c r="G67" i="43"/>
  <c r="F67" i="43"/>
  <c r="E67" i="43"/>
  <c r="I67" i="43" s="1"/>
  <c r="D67" i="43"/>
  <c r="J67" i="43" s="1"/>
  <c r="C67" i="43"/>
  <c r="N66" i="43"/>
  <c r="J66" i="43"/>
  <c r="I66" i="43"/>
  <c r="N65" i="43"/>
  <c r="J65" i="43"/>
  <c r="I65" i="43"/>
  <c r="M63" i="43"/>
  <c r="L63" i="43"/>
  <c r="K63" i="43"/>
  <c r="N63" i="43" s="1"/>
  <c r="H63" i="43"/>
  <c r="G63" i="43"/>
  <c r="F63" i="43"/>
  <c r="E63" i="43"/>
  <c r="D63" i="43"/>
  <c r="C63" i="43"/>
  <c r="N62" i="43"/>
  <c r="J62" i="43"/>
  <c r="I62" i="43"/>
  <c r="N61" i="43"/>
  <c r="J61" i="43"/>
  <c r="I61" i="43"/>
  <c r="N60" i="43"/>
  <c r="J60" i="43"/>
  <c r="I60" i="43"/>
  <c r="N59" i="43"/>
  <c r="J59" i="43"/>
  <c r="J63" i="43" s="1"/>
  <c r="I59" i="43"/>
  <c r="I63" i="43" s="1"/>
  <c r="M57" i="43"/>
  <c r="L57" i="43"/>
  <c r="K57" i="43"/>
  <c r="N57" i="43" s="1"/>
  <c r="H57" i="43"/>
  <c r="G57" i="43"/>
  <c r="F57" i="43"/>
  <c r="E57" i="43"/>
  <c r="D57" i="43"/>
  <c r="C57" i="43"/>
  <c r="N56" i="43"/>
  <c r="J56" i="43"/>
  <c r="J57" i="43" s="1"/>
  <c r="I56" i="43"/>
  <c r="I57" i="43" s="1"/>
  <c r="N55" i="43"/>
  <c r="M55" i="43"/>
  <c r="L55" i="43"/>
  <c r="K55" i="43"/>
  <c r="H55" i="43"/>
  <c r="G55" i="43"/>
  <c r="F55" i="43"/>
  <c r="E55" i="43"/>
  <c r="D55" i="43"/>
  <c r="C55" i="43"/>
  <c r="N54" i="43"/>
  <c r="J54" i="43"/>
  <c r="I54" i="43"/>
  <c r="N53" i="43"/>
  <c r="J53" i="43"/>
  <c r="J55" i="43" s="1"/>
  <c r="I53" i="43"/>
  <c r="N52" i="43"/>
  <c r="J52" i="43"/>
  <c r="I52" i="43"/>
  <c r="I55" i="43" s="1"/>
  <c r="M49" i="43"/>
  <c r="L49" i="43"/>
  <c r="K49" i="43"/>
  <c r="N49" i="43" s="1"/>
  <c r="H49" i="43"/>
  <c r="G49" i="43"/>
  <c r="F49" i="43"/>
  <c r="E49" i="43"/>
  <c r="D49" i="43"/>
  <c r="C49" i="43"/>
  <c r="N48" i="43"/>
  <c r="J48" i="43"/>
  <c r="I48" i="43"/>
  <c r="N47" i="43"/>
  <c r="J47" i="43"/>
  <c r="J49" i="43" s="1"/>
  <c r="I47" i="43"/>
  <c r="I49" i="43" s="1"/>
  <c r="M45" i="43"/>
  <c r="L45" i="43"/>
  <c r="K45" i="43"/>
  <c r="N45" i="43" s="1"/>
  <c r="H45" i="43"/>
  <c r="G45" i="43"/>
  <c r="F45" i="43"/>
  <c r="E45" i="43"/>
  <c r="D45" i="43"/>
  <c r="C45" i="43"/>
  <c r="N44" i="43"/>
  <c r="J44" i="43"/>
  <c r="I44" i="43"/>
  <c r="N43" i="43"/>
  <c r="J43" i="43"/>
  <c r="I43" i="43"/>
  <c r="N42" i="43"/>
  <c r="J42" i="43"/>
  <c r="I42" i="43"/>
  <c r="N41" i="43"/>
  <c r="J41" i="43"/>
  <c r="I41" i="43"/>
  <c r="N40" i="43"/>
  <c r="J40" i="43"/>
  <c r="I40" i="43"/>
  <c r="N39" i="43"/>
  <c r="J39" i="43"/>
  <c r="I39" i="43"/>
  <c r="N38" i="43"/>
  <c r="J38" i="43"/>
  <c r="I38" i="43"/>
  <c r="N37" i="43"/>
  <c r="J37" i="43"/>
  <c r="I37" i="43"/>
  <c r="N36" i="43"/>
  <c r="J36" i="43"/>
  <c r="I36" i="43"/>
  <c r="N35" i="43"/>
  <c r="J35" i="43"/>
  <c r="I35" i="43"/>
  <c r="N34" i="43"/>
  <c r="J34" i="43"/>
  <c r="I34" i="43"/>
  <c r="N33" i="43"/>
  <c r="J33" i="43"/>
  <c r="I33" i="43"/>
  <c r="N32" i="43"/>
  <c r="J32" i="43"/>
  <c r="I32" i="43"/>
  <c r="N31" i="43"/>
  <c r="J31" i="43"/>
  <c r="I31" i="43"/>
  <c r="N30" i="43"/>
  <c r="J30" i="43"/>
  <c r="I30" i="43"/>
  <c r="N29" i="43"/>
  <c r="J29" i="43"/>
  <c r="I29" i="43"/>
  <c r="N28" i="43"/>
  <c r="J28" i="43"/>
  <c r="I28" i="43"/>
  <c r="N27" i="43"/>
  <c r="J27" i="43"/>
  <c r="I27" i="43"/>
  <c r="N26" i="43"/>
  <c r="J26" i="43"/>
  <c r="I26" i="43"/>
  <c r="N25" i="43"/>
  <c r="J25" i="43"/>
  <c r="I25" i="43"/>
  <c r="N24" i="43"/>
  <c r="J24" i="43"/>
  <c r="J45" i="43" s="1"/>
  <c r="I24" i="43"/>
  <c r="I45" i="43" s="1"/>
  <c r="N22" i="43"/>
  <c r="M22" i="43"/>
  <c r="L22" i="43"/>
  <c r="K22" i="43"/>
  <c r="H22" i="43"/>
  <c r="G22" i="43"/>
  <c r="F22" i="43"/>
  <c r="E22" i="43"/>
  <c r="D22" i="43"/>
  <c r="C22" i="43"/>
  <c r="N21" i="43"/>
  <c r="J21" i="43"/>
  <c r="I21" i="43"/>
  <c r="N20" i="43"/>
  <c r="J20" i="43"/>
  <c r="I20" i="43"/>
  <c r="N19" i="43"/>
  <c r="J19" i="43"/>
  <c r="I19" i="43"/>
  <c r="N18" i="43"/>
  <c r="J18" i="43"/>
  <c r="I18" i="43"/>
  <c r="N17" i="43"/>
  <c r="J17" i="43"/>
  <c r="I17" i="43"/>
  <c r="N16" i="43"/>
  <c r="J16" i="43"/>
  <c r="J22" i="43" s="1"/>
  <c r="I16" i="43"/>
  <c r="N15" i="43"/>
  <c r="J15" i="43"/>
  <c r="I15" i="43"/>
  <c r="N14" i="43"/>
  <c r="J14" i="43"/>
  <c r="I14" i="43"/>
  <c r="I22" i="43" s="1"/>
  <c r="N12" i="43"/>
  <c r="M12" i="43"/>
  <c r="M50" i="43" s="1"/>
  <c r="M68" i="43" s="1"/>
  <c r="L12" i="43"/>
  <c r="L50" i="43" s="1"/>
  <c r="L68" i="43" s="1"/>
  <c r="K12" i="43"/>
  <c r="K50" i="43" s="1"/>
  <c r="H12" i="43"/>
  <c r="H50" i="43" s="1"/>
  <c r="H68" i="43" s="1"/>
  <c r="G12" i="43"/>
  <c r="G50" i="43" s="1"/>
  <c r="G68" i="43" s="1"/>
  <c r="F12" i="43"/>
  <c r="F50" i="43" s="1"/>
  <c r="F68" i="43" s="1"/>
  <c r="E12" i="43"/>
  <c r="E50" i="43" s="1"/>
  <c r="E68" i="43" s="1"/>
  <c r="D12" i="43"/>
  <c r="D50" i="43" s="1"/>
  <c r="D68" i="43" s="1"/>
  <c r="C12" i="43"/>
  <c r="C50" i="43" s="1"/>
  <c r="C68" i="43" s="1"/>
  <c r="N11" i="43"/>
  <c r="J11" i="43"/>
  <c r="I11" i="43"/>
  <c r="N10" i="43"/>
  <c r="J10" i="43"/>
  <c r="J12" i="43" s="1"/>
  <c r="I10" i="43"/>
  <c r="N9" i="43"/>
  <c r="J9" i="43"/>
  <c r="I9" i="43"/>
  <c r="N8" i="43"/>
  <c r="J8" i="43"/>
  <c r="I8" i="43"/>
  <c r="I12" i="43" s="1"/>
  <c r="J50" i="43" l="1"/>
  <c r="J68" i="43" s="1"/>
  <c r="N50" i="43"/>
  <c r="K68" i="43"/>
  <c r="N68" i="43" s="1"/>
  <c r="I50" i="43"/>
  <c r="I68" i="43" s="1"/>
  <c r="N67" i="42" l="1"/>
  <c r="M67" i="42"/>
  <c r="L67" i="42"/>
  <c r="K67" i="42"/>
  <c r="J67" i="42"/>
  <c r="I67" i="42"/>
  <c r="H67" i="42"/>
  <c r="G67" i="42"/>
  <c r="F67" i="42"/>
  <c r="E67" i="42"/>
  <c r="D67" i="42"/>
  <c r="C67" i="42"/>
  <c r="N66" i="42"/>
  <c r="M66" i="42"/>
  <c r="L66" i="42"/>
  <c r="N65" i="42"/>
  <c r="M65" i="42"/>
  <c r="L65" i="42"/>
  <c r="K65" i="42"/>
  <c r="K66" i="42" s="1"/>
  <c r="J65" i="42"/>
  <c r="I65" i="42"/>
  <c r="H65" i="42"/>
  <c r="G65" i="42"/>
  <c r="G66" i="42" s="1"/>
  <c r="F65" i="42"/>
  <c r="E65" i="42"/>
  <c r="D65" i="42"/>
  <c r="C65" i="42"/>
  <c r="C66" i="42" s="1"/>
  <c r="B65" i="42"/>
  <c r="N64" i="42"/>
  <c r="M64" i="42"/>
  <c r="L64" i="42"/>
  <c r="K64" i="42"/>
  <c r="J64" i="42"/>
  <c r="J66" i="42" s="1"/>
  <c r="I64" i="42"/>
  <c r="I66" i="42" s="1"/>
  <c r="H64" i="42"/>
  <c r="H66" i="42" s="1"/>
  <c r="G64" i="42"/>
  <c r="F64" i="42"/>
  <c r="F66" i="42" s="1"/>
  <c r="E64" i="42"/>
  <c r="E66" i="42" s="1"/>
  <c r="D64" i="42"/>
  <c r="D66" i="42" s="1"/>
  <c r="C64" i="42"/>
  <c r="B64" i="42"/>
  <c r="N62" i="42"/>
  <c r="M62" i="42"/>
  <c r="L62" i="42"/>
  <c r="N61" i="42"/>
  <c r="M61" i="42"/>
  <c r="L61" i="42"/>
  <c r="K61" i="42"/>
  <c r="J61" i="42"/>
  <c r="I61" i="42"/>
  <c r="H61" i="42"/>
  <c r="G61" i="42"/>
  <c r="F61" i="42"/>
  <c r="E61" i="42"/>
  <c r="D61" i="42"/>
  <c r="C61" i="42"/>
  <c r="B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N59" i="42"/>
  <c r="M59" i="42"/>
  <c r="L59" i="42"/>
  <c r="K59" i="42"/>
  <c r="J59" i="42"/>
  <c r="I59" i="42"/>
  <c r="H59" i="42"/>
  <c r="G59" i="42"/>
  <c r="F59" i="42"/>
  <c r="E59" i="42"/>
  <c r="D59" i="42"/>
  <c r="C59" i="42"/>
  <c r="B59" i="42"/>
  <c r="N58" i="42"/>
  <c r="M58" i="42"/>
  <c r="L58" i="42"/>
  <c r="K58" i="42"/>
  <c r="K62" i="42" s="1"/>
  <c r="J58" i="42"/>
  <c r="I58" i="42"/>
  <c r="H58" i="42"/>
  <c r="G58" i="42"/>
  <c r="G62" i="42" s="1"/>
  <c r="F58" i="42"/>
  <c r="E58" i="42"/>
  <c r="D58" i="42"/>
  <c r="C58" i="42"/>
  <c r="C62" i="42" s="1"/>
  <c r="B58" i="42"/>
  <c r="N56" i="42"/>
  <c r="M56" i="42"/>
  <c r="L56" i="42"/>
  <c r="K56" i="42"/>
  <c r="J56" i="42"/>
  <c r="I56" i="42"/>
  <c r="H56" i="42"/>
  <c r="G56" i="42"/>
  <c r="F56" i="42"/>
  <c r="E56" i="42"/>
  <c r="D56" i="42"/>
  <c r="C56" i="42"/>
  <c r="N55" i="42"/>
  <c r="M55" i="42"/>
  <c r="L55" i="42"/>
  <c r="K55" i="42"/>
  <c r="J55" i="42"/>
  <c r="I55" i="42"/>
  <c r="H55" i="42"/>
  <c r="G55" i="42"/>
  <c r="F55" i="42"/>
  <c r="E55" i="42"/>
  <c r="D55" i="42"/>
  <c r="C55" i="42"/>
  <c r="B55" i="42"/>
  <c r="N54" i="42"/>
  <c r="M54" i="42"/>
  <c r="L54" i="42"/>
  <c r="K54" i="42"/>
  <c r="J54" i="42"/>
  <c r="I54" i="42"/>
  <c r="H54" i="42"/>
  <c r="G54" i="42"/>
  <c r="F54" i="42"/>
  <c r="E54" i="42"/>
  <c r="D54" i="42"/>
  <c r="C54" i="42"/>
  <c r="N53" i="42"/>
  <c r="M53" i="42"/>
  <c r="L53" i="42"/>
  <c r="K53" i="42"/>
  <c r="J53" i="42"/>
  <c r="I53" i="42"/>
  <c r="H53" i="42"/>
  <c r="G53" i="42"/>
  <c r="F53" i="42"/>
  <c r="E53" i="42"/>
  <c r="D53" i="42"/>
  <c r="C53" i="42"/>
  <c r="B53" i="42"/>
  <c r="N52" i="42"/>
  <c r="M52" i="42"/>
  <c r="L52" i="42"/>
  <c r="K52" i="42"/>
  <c r="J52" i="42"/>
  <c r="I52" i="42"/>
  <c r="H52" i="42"/>
  <c r="G52" i="42"/>
  <c r="F52" i="42"/>
  <c r="E52" i="42"/>
  <c r="D52" i="42"/>
  <c r="C52" i="42"/>
  <c r="B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N49" i="42"/>
  <c r="M49" i="42"/>
  <c r="L49" i="42"/>
  <c r="K49" i="42"/>
  <c r="J49" i="42"/>
  <c r="I49" i="42"/>
  <c r="H49" i="42"/>
  <c r="G49" i="42"/>
  <c r="F49" i="42"/>
  <c r="E49" i="42"/>
  <c r="D49" i="42"/>
  <c r="C49" i="42"/>
  <c r="N48" i="42"/>
  <c r="M48" i="42"/>
  <c r="L48" i="42"/>
  <c r="K48" i="42"/>
  <c r="J48" i="42"/>
  <c r="I48" i="42"/>
  <c r="H48" i="42"/>
  <c r="G48" i="42"/>
  <c r="F48" i="42"/>
  <c r="E48" i="42"/>
  <c r="D48" i="42"/>
  <c r="C48" i="42"/>
  <c r="N47" i="42"/>
  <c r="M47" i="42"/>
  <c r="L47" i="42"/>
  <c r="K47" i="42"/>
  <c r="J47" i="42"/>
  <c r="I47" i="42"/>
  <c r="H47" i="42"/>
  <c r="G47" i="42"/>
  <c r="F47" i="42"/>
  <c r="E47" i="42"/>
  <c r="D47" i="42"/>
  <c r="C47" i="42"/>
  <c r="N46" i="42"/>
  <c r="M46" i="42"/>
  <c r="L46" i="42"/>
  <c r="K46" i="42"/>
  <c r="J46" i="42"/>
  <c r="I46" i="42"/>
  <c r="H46" i="42"/>
  <c r="G46" i="42"/>
  <c r="F46" i="42"/>
  <c r="E46" i="42"/>
  <c r="D46" i="42"/>
  <c r="C46" i="42"/>
  <c r="B46" i="42"/>
  <c r="N45" i="42"/>
  <c r="M45" i="42"/>
  <c r="L45" i="42"/>
  <c r="K45" i="42"/>
  <c r="J45" i="42"/>
  <c r="I45" i="42"/>
  <c r="H45" i="42"/>
  <c r="G45" i="42"/>
  <c r="F45" i="42"/>
  <c r="E45" i="42"/>
  <c r="D45" i="42"/>
  <c r="C45" i="42"/>
  <c r="B45" i="42"/>
  <c r="N43" i="42"/>
  <c r="M43" i="42"/>
  <c r="L43" i="42"/>
  <c r="K43" i="42"/>
  <c r="J43" i="42"/>
  <c r="I43" i="42"/>
  <c r="H43" i="42"/>
  <c r="G43" i="42"/>
  <c r="F43" i="42"/>
  <c r="E43" i="42"/>
  <c r="D43" i="42"/>
  <c r="C43" i="42"/>
  <c r="N42" i="42"/>
  <c r="M42" i="42"/>
  <c r="L42" i="42"/>
  <c r="K42" i="42"/>
  <c r="J42" i="42"/>
  <c r="I42" i="42"/>
  <c r="H42" i="42"/>
  <c r="G42" i="42"/>
  <c r="F42" i="42"/>
  <c r="E42" i="42"/>
  <c r="D42" i="42"/>
  <c r="C42" i="42"/>
  <c r="B42" i="42"/>
  <c r="N41" i="42"/>
  <c r="M41" i="42"/>
  <c r="L41" i="42"/>
  <c r="K41" i="42"/>
  <c r="J41" i="42"/>
  <c r="I41" i="42"/>
  <c r="H41" i="42"/>
  <c r="G41" i="42"/>
  <c r="F41" i="42"/>
  <c r="E41" i="42"/>
  <c r="D41" i="42"/>
  <c r="C41" i="42"/>
  <c r="B41" i="42"/>
  <c r="N40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N38" i="42"/>
  <c r="M38" i="42"/>
  <c r="L38" i="42"/>
  <c r="K38" i="42"/>
  <c r="J38" i="42"/>
  <c r="I38" i="42"/>
  <c r="H38" i="42"/>
  <c r="G38" i="42"/>
  <c r="F38" i="42"/>
  <c r="E38" i="42"/>
  <c r="D38" i="42"/>
  <c r="C38" i="42"/>
  <c r="B38" i="42"/>
  <c r="N37" i="42"/>
  <c r="M37" i="42"/>
  <c r="L37" i="42"/>
  <c r="K37" i="42"/>
  <c r="J37" i="42"/>
  <c r="I37" i="42"/>
  <c r="H37" i="42"/>
  <c r="G37" i="42"/>
  <c r="F37" i="42"/>
  <c r="E37" i="42"/>
  <c r="D37" i="42"/>
  <c r="C37" i="42"/>
  <c r="B37" i="42"/>
  <c r="N36" i="42"/>
  <c r="M36" i="42"/>
  <c r="L36" i="42"/>
  <c r="K36" i="42"/>
  <c r="J36" i="42"/>
  <c r="I36" i="42"/>
  <c r="H36" i="42"/>
  <c r="G36" i="42"/>
  <c r="F36" i="42"/>
  <c r="E36" i="42"/>
  <c r="D36" i="42"/>
  <c r="C36" i="42"/>
  <c r="B36" i="42"/>
  <c r="N35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N33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N32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N31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N30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N29" i="42"/>
  <c r="M29" i="42"/>
  <c r="L29" i="42"/>
  <c r="K29" i="42"/>
  <c r="J29" i="42"/>
  <c r="I29" i="42"/>
  <c r="H29" i="42"/>
  <c r="G29" i="42"/>
  <c r="F29" i="42"/>
  <c r="E29" i="42"/>
  <c r="D29" i="42"/>
  <c r="C29" i="42"/>
  <c r="B29" i="42"/>
  <c r="N28" i="42"/>
  <c r="M28" i="42"/>
  <c r="L28" i="42"/>
  <c r="K28" i="42"/>
  <c r="J28" i="42"/>
  <c r="I28" i="42"/>
  <c r="H28" i="42"/>
  <c r="G28" i="42"/>
  <c r="F28" i="42"/>
  <c r="E28" i="42"/>
  <c r="D28" i="42"/>
  <c r="C28" i="42"/>
  <c r="B28" i="42"/>
  <c r="N27" i="42"/>
  <c r="M27" i="42"/>
  <c r="L27" i="42"/>
  <c r="K27" i="42"/>
  <c r="J27" i="42"/>
  <c r="I27" i="42"/>
  <c r="H27" i="42"/>
  <c r="G27" i="42"/>
  <c r="F27" i="42"/>
  <c r="E27" i="42"/>
  <c r="D27" i="42"/>
  <c r="C27" i="42"/>
  <c r="B27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N25" i="42"/>
  <c r="M25" i="42"/>
  <c r="L25" i="42"/>
  <c r="K25" i="42"/>
  <c r="J25" i="42"/>
  <c r="I25" i="42"/>
  <c r="H25" i="42"/>
  <c r="G25" i="42"/>
  <c r="F25" i="42"/>
  <c r="E25" i="42"/>
  <c r="D25" i="42"/>
  <c r="C25" i="42"/>
  <c r="B25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B24" i="42"/>
  <c r="N23" i="42"/>
  <c r="M23" i="42"/>
  <c r="L23" i="42"/>
  <c r="K23" i="42"/>
  <c r="J23" i="42"/>
  <c r="I23" i="42"/>
  <c r="H23" i="42"/>
  <c r="G23" i="42"/>
  <c r="F23" i="42"/>
  <c r="E23" i="42"/>
  <c r="D23" i="42"/>
  <c r="C23" i="42"/>
  <c r="B23" i="42"/>
  <c r="N22" i="42"/>
  <c r="M22" i="42"/>
  <c r="L22" i="42"/>
  <c r="K22" i="42"/>
  <c r="J22" i="42"/>
  <c r="I22" i="42"/>
  <c r="H22" i="42"/>
  <c r="G22" i="42"/>
  <c r="F22" i="42"/>
  <c r="E22" i="42"/>
  <c r="D22" i="42"/>
  <c r="C22" i="42"/>
  <c r="B22" i="42"/>
  <c r="N20" i="42"/>
  <c r="M20" i="42"/>
  <c r="L20" i="42"/>
  <c r="K20" i="42"/>
  <c r="J20" i="42"/>
  <c r="I20" i="42"/>
  <c r="H20" i="42"/>
  <c r="G20" i="42"/>
  <c r="F20" i="42"/>
  <c r="E20" i="42"/>
  <c r="D20" i="42"/>
  <c r="C20" i="42"/>
  <c r="N19" i="42"/>
  <c r="M19" i="42"/>
  <c r="L19" i="42"/>
  <c r="K19" i="42"/>
  <c r="J19" i="42"/>
  <c r="I19" i="42"/>
  <c r="H19" i="42"/>
  <c r="G19" i="42"/>
  <c r="F19" i="42"/>
  <c r="E19" i="42"/>
  <c r="D19" i="42"/>
  <c r="C19" i="42"/>
  <c r="B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N17" i="42"/>
  <c r="M17" i="42"/>
  <c r="L17" i="42"/>
  <c r="K17" i="42"/>
  <c r="J17" i="42"/>
  <c r="I17" i="42"/>
  <c r="H17" i="42"/>
  <c r="G17" i="42"/>
  <c r="F17" i="42"/>
  <c r="E17" i="42"/>
  <c r="D17" i="42"/>
  <c r="C17" i="42"/>
  <c r="B17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F62" i="42" l="1"/>
  <c r="J62" i="42"/>
  <c r="D62" i="42"/>
  <c r="H62" i="42"/>
  <c r="E62" i="42"/>
  <c r="I62" i="42"/>
  <c r="J68" i="41"/>
  <c r="I68" i="41"/>
  <c r="H68" i="41"/>
  <c r="G68" i="41"/>
  <c r="F68" i="41"/>
  <c r="N68" i="41" s="1"/>
  <c r="E68" i="41"/>
  <c r="M68" i="41" s="1"/>
  <c r="D68" i="41"/>
  <c r="L68" i="41" s="1"/>
  <c r="C68" i="41"/>
  <c r="K68" i="41" s="1"/>
  <c r="N67" i="41"/>
  <c r="M67" i="41"/>
  <c r="L67" i="41"/>
  <c r="K67" i="41"/>
  <c r="N66" i="41"/>
  <c r="M66" i="41"/>
  <c r="L66" i="41"/>
  <c r="K66" i="41"/>
  <c r="J64" i="41"/>
  <c r="I64" i="41"/>
  <c r="H64" i="41"/>
  <c r="G64" i="41"/>
  <c r="F64" i="41"/>
  <c r="N64" i="41" s="1"/>
  <c r="E64" i="41"/>
  <c r="M64" i="41" s="1"/>
  <c r="D64" i="41"/>
  <c r="L64" i="41" s="1"/>
  <c r="C64" i="41"/>
  <c r="K64" i="41" s="1"/>
  <c r="N63" i="41"/>
  <c r="M63" i="41"/>
  <c r="L63" i="41"/>
  <c r="K63" i="41"/>
  <c r="N62" i="41"/>
  <c r="M62" i="41"/>
  <c r="L62" i="41"/>
  <c r="K62" i="41"/>
  <c r="N61" i="41"/>
  <c r="M61" i="41"/>
  <c r="L61" i="41"/>
  <c r="K61" i="41"/>
  <c r="N60" i="41"/>
  <c r="M60" i="41"/>
  <c r="L60" i="41"/>
  <c r="K60" i="41"/>
  <c r="J58" i="41"/>
  <c r="I58" i="41"/>
  <c r="H58" i="41"/>
  <c r="G58" i="41"/>
  <c r="F58" i="41"/>
  <c r="N58" i="41" s="1"/>
  <c r="E58" i="41"/>
  <c r="M58" i="41" s="1"/>
  <c r="D58" i="41"/>
  <c r="L58" i="41" s="1"/>
  <c r="C58" i="41"/>
  <c r="K58" i="41" s="1"/>
  <c r="N57" i="41"/>
  <c r="M57" i="41"/>
  <c r="L57" i="41"/>
  <c r="K57" i="41"/>
  <c r="J55" i="41"/>
  <c r="I55" i="41"/>
  <c r="H55" i="41"/>
  <c r="G55" i="41"/>
  <c r="F55" i="41"/>
  <c r="E55" i="41"/>
  <c r="D55" i="41"/>
  <c r="C55" i="41"/>
  <c r="N54" i="41"/>
  <c r="M54" i="41"/>
  <c r="L54" i="41"/>
  <c r="K54" i="41"/>
  <c r="N53" i="41"/>
  <c r="M53" i="41"/>
  <c r="L53" i="41"/>
  <c r="K53" i="41"/>
  <c r="N52" i="41"/>
  <c r="N55" i="41" s="1"/>
  <c r="M52" i="41"/>
  <c r="M55" i="41" s="1"/>
  <c r="L52" i="41"/>
  <c r="L55" i="41" s="1"/>
  <c r="K52" i="41"/>
  <c r="K55" i="41" s="1"/>
  <c r="J49" i="41"/>
  <c r="I49" i="41"/>
  <c r="H49" i="41"/>
  <c r="G49" i="41"/>
  <c r="F49" i="41"/>
  <c r="N49" i="41" s="1"/>
  <c r="E49" i="41"/>
  <c r="M49" i="41" s="1"/>
  <c r="D49" i="41"/>
  <c r="L49" i="41" s="1"/>
  <c r="C49" i="41"/>
  <c r="K49" i="41" s="1"/>
  <c r="N48" i="41"/>
  <c r="M48" i="41"/>
  <c r="L48" i="41"/>
  <c r="K48" i="41"/>
  <c r="N47" i="41"/>
  <c r="M47" i="41"/>
  <c r="L47" i="41"/>
  <c r="K47" i="41"/>
  <c r="J45" i="41"/>
  <c r="I45" i="41"/>
  <c r="H45" i="41"/>
  <c r="G45" i="41"/>
  <c r="F45" i="41"/>
  <c r="N45" i="41" s="1"/>
  <c r="E45" i="41"/>
  <c r="M45" i="41" s="1"/>
  <c r="D45" i="41"/>
  <c r="L45" i="41" s="1"/>
  <c r="C45" i="41"/>
  <c r="K45" i="41" s="1"/>
  <c r="N44" i="41"/>
  <c r="M44" i="41"/>
  <c r="L44" i="41"/>
  <c r="K44" i="41"/>
  <c r="N43" i="41"/>
  <c r="M43" i="41"/>
  <c r="L43" i="41"/>
  <c r="K43" i="41"/>
  <c r="N42" i="41"/>
  <c r="M42" i="41"/>
  <c r="L42" i="41"/>
  <c r="K42" i="41"/>
  <c r="N41" i="41"/>
  <c r="M41" i="41"/>
  <c r="L41" i="41"/>
  <c r="K41" i="41"/>
  <c r="N40" i="41"/>
  <c r="M40" i="41"/>
  <c r="L40" i="41"/>
  <c r="K40" i="41"/>
  <c r="N39" i="41"/>
  <c r="M39" i="41"/>
  <c r="L39" i="41"/>
  <c r="K39" i="41"/>
  <c r="N38" i="41"/>
  <c r="M38" i="41"/>
  <c r="L38" i="41"/>
  <c r="K38" i="41"/>
  <c r="N37" i="41"/>
  <c r="M37" i="41"/>
  <c r="L37" i="41"/>
  <c r="K37" i="41"/>
  <c r="N36" i="41"/>
  <c r="M36" i="41"/>
  <c r="L36" i="41"/>
  <c r="K36" i="41"/>
  <c r="N35" i="41"/>
  <c r="M35" i="41"/>
  <c r="L35" i="41"/>
  <c r="K35" i="41"/>
  <c r="N34" i="41"/>
  <c r="M34" i="41"/>
  <c r="L34" i="41"/>
  <c r="K34" i="41"/>
  <c r="N33" i="41"/>
  <c r="M33" i="41"/>
  <c r="L33" i="41"/>
  <c r="K33" i="41"/>
  <c r="N32" i="41"/>
  <c r="M32" i="41"/>
  <c r="L32" i="41"/>
  <c r="K32" i="41"/>
  <c r="N31" i="41"/>
  <c r="M31" i="41"/>
  <c r="L31" i="41"/>
  <c r="K31" i="41"/>
  <c r="N30" i="41"/>
  <c r="M30" i="41"/>
  <c r="L30" i="41"/>
  <c r="K30" i="41"/>
  <c r="N29" i="41"/>
  <c r="M29" i="41"/>
  <c r="L29" i="41"/>
  <c r="K29" i="41"/>
  <c r="N28" i="41"/>
  <c r="M28" i="41"/>
  <c r="L28" i="41"/>
  <c r="K28" i="41"/>
  <c r="N27" i="41"/>
  <c r="M27" i="41"/>
  <c r="L27" i="41"/>
  <c r="K27" i="41"/>
  <c r="N26" i="41"/>
  <c r="M26" i="41"/>
  <c r="L26" i="41"/>
  <c r="K26" i="41"/>
  <c r="N25" i="41"/>
  <c r="M25" i="41"/>
  <c r="L25" i="41"/>
  <c r="K25" i="41"/>
  <c r="N24" i="41"/>
  <c r="M24" i="41"/>
  <c r="L24" i="41"/>
  <c r="K24" i="41"/>
  <c r="J22" i="41"/>
  <c r="I22" i="41"/>
  <c r="H22" i="41"/>
  <c r="G22" i="41"/>
  <c r="F22" i="41"/>
  <c r="N22" i="41" s="1"/>
  <c r="E22" i="41"/>
  <c r="M22" i="41" s="1"/>
  <c r="D22" i="41"/>
  <c r="L22" i="41" s="1"/>
  <c r="C22" i="41"/>
  <c r="K22" i="41" s="1"/>
  <c r="N21" i="41"/>
  <c r="M21" i="41"/>
  <c r="L21" i="41"/>
  <c r="K21" i="41"/>
  <c r="N20" i="41"/>
  <c r="M20" i="41"/>
  <c r="L20" i="41"/>
  <c r="K20" i="41"/>
  <c r="N19" i="41"/>
  <c r="M19" i="41"/>
  <c r="L19" i="41"/>
  <c r="K19" i="41"/>
  <c r="N18" i="41"/>
  <c r="M18" i="41"/>
  <c r="L18" i="41"/>
  <c r="K18" i="41"/>
  <c r="N17" i="41"/>
  <c r="M17" i="41"/>
  <c r="L17" i="41"/>
  <c r="K17" i="41"/>
  <c r="N16" i="41"/>
  <c r="M16" i="41"/>
  <c r="L16" i="41"/>
  <c r="K16" i="41"/>
  <c r="N15" i="41"/>
  <c r="M15" i="41"/>
  <c r="L15" i="41"/>
  <c r="K15" i="41"/>
  <c r="N14" i="41"/>
  <c r="M14" i="41"/>
  <c r="L14" i="41"/>
  <c r="K14" i="41"/>
  <c r="J12" i="41"/>
  <c r="J50" i="41" s="1"/>
  <c r="J69" i="41" s="1"/>
  <c r="I12" i="41"/>
  <c r="I50" i="41" s="1"/>
  <c r="I69" i="41" s="1"/>
  <c r="H12" i="41"/>
  <c r="H50" i="41" s="1"/>
  <c r="H69" i="41" s="1"/>
  <c r="G12" i="41"/>
  <c r="G50" i="41" s="1"/>
  <c r="G69" i="41" s="1"/>
  <c r="F12" i="41"/>
  <c r="F50" i="41" s="1"/>
  <c r="F69" i="41" s="1"/>
  <c r="N69" i="41" s="1"/>
  <c r="E12" i="41"/>
  <c r="E50" i="41" s="1"/>
  <c r="E69" i="41" s="1"/>
  <c r="M69" i="41" s="1"/>
  <c r="D12" i="41"/>
  <c r="D50" i="41" s="1"/>
  <c r="D69" i="41" s="1"/>
  <c r="L69" i="41" s="1"/>
  <c r="C12" i="41"/>
  <c r="C50" i="41" s="1"/>
  <c r="C69" i="41" s="1"/>
  <c r="K69" i="41" s="1"/>
  <c r="N11" i="41"/>
  <c r="M11" i="41"/>
  <c r="L11" i="41"/>
  <c r="K11" i="41"/>
  <c r="N10" i="41"/>
  <c r="M10" i="41"/>
  <c r="L10" i="41"/>
  <c r="K10" i="41"/>
  <c r="N9" i="41"/>
  <c r="M9" i="41"/>
  <c r="L9" i="41"/>
  <c r="K9" i="41"/>
  <c r="N8" i="41"/>
  <c r="N12" i="41" s="1"/>
  <c r="N50" i="41" s="1"/>
  <c r="M8" i="41"/>
  <c r="M12" i="41" s="1"/>
  <c r="M50" i="41" s="1"/>
  <c r="L8" i="41"/>
  <c r="L12" i="41" s="1"/>
  <c r="L50" i="41" s="1"/>
  <c r="K8" i="41"/>
  <c r="K12" i="41" s="1"/>
  <c r="K50" i="41" s="1"/>
  <c r="N67" i="40" l="1"/>
  <c r="M67" i="40"/>
  <c r="L67" i="40"/>
  <c r="K67" i="40"/>
  <c r="J67" i="40"/>
  <c r="I67" i="40"/>
  <c r="H67" i="40"/>
  <c r="G67" i="40"/>
  <c r="F67" i="40"/>
  <c r="E67" i="40"/>
  <c r="D67" i="40"/>
  <c r="C67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N57" i="40"/>
  <c r="M57" i="40"/>
  <c r="L57" i="40"/>
  <c r="K57" i="40"/>
  <c r="J57" i="40"/>
  <c r="I57" i="40"/>
  <c r="H57" i="40"/>
  <c r="G57" i="40"/>
  <c r="F57" i="40"/>
  <c r="E57" i="40"/>
  <c r="D57" i="40"/>
  <c r="C57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N11" i="40"/>
  <c r="N49" i="40" s="1"/>
  <c r="N68" i="40" s="1"/>
  <c r="M11" i="40"/>
  <c r="M49" i="40" s="1"/>
  <c r="M68" i="40" s="1"/>
  <c r="L11" i="40"/>
  <c r="L49" i="40" s="1"/>
  <c r="L68" i="40" s="1"/>
  <c r="K11" i="40"/>
  <c r="K49" i="40" s="1"/>
  <c r="K68" i="40" s="1"/>
  <c r="J11" i="40"/>
  <c r="J49" i="40" s="1"/>
  <c r="J68" i="40" s="1"/>
  <c r="I11" i="40"/>
  <c r="I49" i="40" s="1"/>
  <c r="I68" i="40" s="1"/>
  <c r="H11" i="40"/>
  <c r="H49" i="40" s="1"/>
  <c r="H68" i="40" s="1"/>
  <c r="G11" i="40"/>
  <c r="G49" i="40" s="1"/>
  <c r="G68" i="40" s="1"/>
  <c r="F11" i="40"/>
  <c r="F49" i="40" s="1"/>
  <c r="F68" i="40" s="1"/>
  <c r="E11" i="40"/>
  <c r="E49" i="40" s="1"/>
  <c r="E68" i="40" s="1"/>
  <c r="D11" i="40"/>
  <c r="D49" i="40" s="1"/>
  <c r="D68" i="40" s="1"/>
  <c r="C11" i="40"/>
  <c r="C49" i="40" s="1"/>
  <c r="C68" i="40" s="1"/>
  <c r="D34" i="39" l="1"/>
  <c r="E34" i="39" s="1"/>
  <c r="C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E5" i="39"/>
  <c r="E4" i="39"/>
  <c r="M71" i="38" l="1"/>
  <c r="K69" i="38"/>
  <c r="J69" i="38"/>
  <c r="I69" i="38"/>
  <c r="H69" i="38"/>
  <c r="L69" i="38" s="1"/>
  <c r="F69" i="38"/>
  <c r="E69" i="38"/>
  <c r="D69" i="38"/>
  <c r="C69" i="38"/>
  <c r="G69" i="38" s="1"/>
  <c r="M68" i="38"/>
  <c r="L68" i="38"/>
  <c r="G68" i="38"/>
  <c r="L67" i="38"/>
  <c r="M67" i="38" s="1"/>
  <c r="G67" i="38"/>
  <c r="K65" i="38"/>
  <c r="J65" i="38"/>
  <c r="I65" i="38"/>
  <c r="H65" i="38"/>
  <c r="F65" i="38"/>
  <c r="E65" i="38"/>
  <c r="D65" i="38"/>
  <c r="C65" i="38"/>
  <c r="M64" i="38"/>
  <c r="L64" i="38"/>
  <c r="G64" i="38"/>
  <c r="M63" i="38"/>
  <c r="L63" i="38"/>
  <c r="G63" i="38"/>
  <c r="L62" i="38"/>
  <c r="M62" i="38" s="1"/>
  <c r="G62" i="38"/>
  <c r="L61" i="38"/>
  <c r="M61" i="38" s="1"/>
  <c r="G61" i="38"/>
  <c r="G65" i="38" s="1"/>
  <c r="K59" i="38"/>
  <c r="J59" i="38"/>
  <c r="I59" i="38"/>
  <c r="H59" i="38"/>
  <c r="F59" i="38"/>
  <c r="E59" i="38"/>
  <c r="D59" i="38"/>
  <c r="C59" i="38"/>
  <c r="M58" i="38"/>
  <c r="L58" i="38"/>
  <c r="L59" i="38" s="1"/>
  <c r="G58" i="38"/>
  <c r="G59" i="38" s="1"/>
  <c r="L57" i="38"/>
  <c r="K57" i="38"/>
  <c r="J57" i="38"/>
  <c r="I57" i="38"/>
  <c r="H57" i="38"/>
  <c r="F57" i="38"/>
  <c r="E57" i="38"/>
  <c r="D57" i="38"/>
  <c r="C57" i="38"/>
  <c r="L56" i="38"/>
  <c r="M56" i="38" s="1"/>
  <c r="G56" i="38"/>
  <c r="M55" i="38"/>
  <c r="L55" i="38"/>
  <c r="G55" i="38"/>
  <c r="M54" i="38"/>
  <c r="L54" i="38"/>
  <c r="G54" i="38"/>
  <c r="G57" i="38" s="1"/>
  <c r="K50" i="38"/>
  <c r="J50" i="38"/>
  <c r="I50" i="38"/>
  <c r="H50" i="38"/>
  <c r="F50" i="38"/>
  <c r="E50" i="38"/>
  <c r="D50" i="38"/>
  <c r="C50" i="38"/>
  <c r="C52" i="38" s="1"/>
  <c r="C70" i="38" s="1"/>
  <c r="M49" i="38"/>
  <c r="L49" i="38"/>
  <c r="G49" i="38"/>
  <c r="L48" i="38"/>
  <c r="L50" i="38" s="1"/>
  <c r="G48" i="38"/>
  <c r="G50" i="38" s="1"/>
  <c r="K46" i="38"/>
  <c r="K51" i="38" s="1"/>
  <c r="J46" i="38"/>
  <c r="I46" i="38"/>
  <c r="H46" i="38"/>
  <c r="F46" i="38"/>
  <c r="E46" i="38"/>
  <c r="D46" i="38"/>
  <c r="C46" i="38"/>
  <c r="C51" i="38" s="1"/>
  <c r="L45" i="38"/>
  <c r="M45" i="38" s="1"/>
  <c r="G45" i="38"/>
  <c r="M44" i="38"/>
  <c r="L44" i="38"/>
  <c r="G44" i="38"/>
  <c r="L43" i="38"/>
  <c r="M43" i="38" s="1"/>
  <c r="G43" i="38"/>
  <c r="L42" i="38"/>
  <c r="G42" i="38"/>
  <c r="M42" i="38" s="1"/>
  <c r="L41" i="38"/>
  <c r="M41" i="38" s="1"/>
  <c r="G41" i="38"/>
  <c r="M40" i="38"/>
  <c r="L40" i="38"/>
  <c r="G40" i="38"/>
  <c r="L39" i="38"/>
  <c r="M39" i="38" s="1"/>
  <c r="G39" i="38"/>
  <c r="L38" i="38"/>
  <c r="G38" i="38"/>
  <c r="M38" i="38" s="1"/>
  <c r="L37" i="38"/>
  <c r="M37" i="38" s="1"/>
  <c r="G37" i="38"/>
  <c r="M36" i="38"/>
  <c r="L36" i="38"/>
  <c r="G36" i="38"/>
  <c r="L35" i="38"/>
  <c r="M35" i="38" s="1"/>
  <c r="G35" i="38"/>
  <c r="L34" i="38"/>
  <c r="G34" i="38"/>
  <c r="M34" i="38" s="1"/>
  <c r="L33" i="38"/>
  <c r="M33" i="38" s="1"/>
  <c r="G33" i="38"/>
  <c r="M32" i="38"/>
  <c r="L32" i="38"/>
  <c r="G32" i="38"/>
  <c r="L31" i="38"/>
  <c r="M31" i="38" s="1"/>
  <c r="G31" i="38"/>
  <c r="L30" i="38"/>
  <c r="G30" i="38"/>
  <c r="M30" i="38" s="1"/>
  <c r="L29" i="38"/>
  <c r="M29" i="38" s="1"/>
  <c r="G29" i="38"/>
  <c r="M28" i="38"/>
  <c r="L28" i="38"/>
  <c r="G28" i="38"/>
  <c r="L27" i="38"/>
  <c r="M27" i="38" s="1"/>
  <c r="G27" i="38"/>
  <c r="L26" i="38"/>
  <c r="M26" i="38" s="1"/>
  <c r="G26" i="38"/>
  <c r="G46" i="38" s="1"/>
  <c r="L25" i="38"/>
  <c r="M25" i="38" s="1"/>
  <c r="G25" i="38"/>
  <c r="K23" i="38"/>
  <c r="J23" i="38"/>
  <c r="I23" i="38"/>
  <c r="H23" i="38"/>
  <c r="F23" i="38"/>
  <c r="E23" i="38"/>
  <c r="D23" i="38"/>
  <c r="C23" i="38"/>
  <c r="L22" i="38"/>
  <c r="M22" i="38" s="1"/>
  <c r="G22" i="38"/>
  <c r="L21" i="38"/>
  <c r="M21" i="38" s="1"/>
  <c r="G21" i="38"/>
  <c r="L20" i="38"/>
  <c r="G20" i="38"/>
  <c r="M20" i="38" s="1"/>
  <c r="M19" i="38"/>
  <c r="L19" i="38"/>
  <c r="G19" i="38"/>
  <c r="L18" i="38"/>
  <c r="M18" i="38" s="1"/>
  <c r="G18" i="38"/>
  <c r="L17" i="38"/>
  <c r="M17" i="38" s="1"/>
  <c r="G17" i="38"/>
  <c r="M16" i="38"/>
  <c r="L16" i="38"/>
  <c r="G16" i="38"/>
  <c r="M15" i="38"/>
  <c r="L15" i="38"/>
  <c r="L23" i="38" s="1"/>
  <c r="M23" i="38" s="1"/>
  <c r="G15" i="38"/>
  <c r="G23" i="38" s="1"/>
  <c r="K13" i="38"/>
  <c r="J13" i="38"/>
  <c r="J51" i="38" s="1"/>
  <c r="I13" i="38"/>
  <c r="I51" i="38" s="1"/>
  <c r="H13" i="38"/>
  <c r="H51" i="38" s="1"/>
  <c r="H52" i="38" s="1"/>
  <c r="H70" i="38" s="1"/>
  <c r="F13" i="38"/>
  <c r="F51" i="38" s="1"/>
  <c r="E13" i="38"/>
  <c r="E51" i="38" s="1"/>
  <c r="D13" i="38"/>
  <c r="D51" i="38" s="1"/>
  <c r="D52" i="38" s="1"/>
  <c r="D70" i="38" s="1"/>
  <c r="C13" i="38"/>
  <c r="L12" i="38"/>
  <c r="M12" i="38" s="1"/>
  <c r="G12" i="38"/>
  <c r="M11" i="38"/>
  <c r="L11" i="38"/>
  <c r="G11" i="38"/>
  <c r="M10" i="38"/>
  <c r="L10" i="38"/>
  <c r="G10" i="38"/>
  <c r="L9" i="38"/>
  <c r="M9" i="38" s="1"/>
  <c r="G9" i="38"/>
  <c r="G13" i="38" s="1"/>
  <c r="G51" i="38" s="1"/>
  <c r="M6" i="38"/>
  <c r="H6" i="38"/>
  <c r="C6" i="38"/>
  <c r="K69" i="37"/>
  <c r="J69" i="37"/>
  <c r="I69" i="37"/>
  <c r="H69" i="37"/>
  <c r="L69" i="37" s="1"/>
  <c r="F69" i="37"/>
  <c r="E69" i="37"/>
  <c r="D69" i="37"/>
  <c r="C69" i="37"/>
  <c r="G69" i="37" s="1"/>
  <c r="L68" i="37"/>
  <c r="M68" i="37" s="1"/>
  <c r="G68" i="37"/>
  <c r="L67" i="37"/>
  <c r="G67" i="37"/>
  <c r="M67" i="37" s="1"/>
  <c r="K65" i="37"/>
  <c r="J65" i="37"/>
  <c r="I65" i="37"/>
  <c r="H65" i="37"/>
  <c r="F65" i="37"/>
  <c r="E65" i="37"/>
  <c r="D65" i="37"/>
  <c r="C65" i="37"/>
  <c r="M64" i="37"/>
  <c r="L64" i="37"/>
  <c r="G64" i="37"/>
  <c r="L63" i="37"/>
  <c r="M63" i="37" s="1"/>
  <c r="G63" i="37"/>
  <c r="L62" i="37"/>
  <c r="G62" i="37"/>
  <c r="M62" i="37" s="1"/>
  <c r="L61" i="37"/>
  <c r="M61" i="37" s="1"/>
  <c r="M65" i="37" s="1"/>
  <c r="G61" i="37"/>
  <c r="G65" i="37" s="1"/>
  <c r="K59" i="37"/>
  <c r="J59" i="37"/>
  <c r="I59" i="37"/>
  <c r="H59" i="37"/>
  <c r="G59" i="37"/>
  <c r="F59" i="37"/>
  <c r="E59" i="37"/>
  <c r="D59" i="37"/>
  <c r="C59" i="37"/>
  <c r="L58" i="37"/>
  <c r="L59" i="37" s="1"/>
  <c r="G58" i="37"/>
  <c r="K57" i="37"/>
  <c r="J57" i="37"/>
  <c r="I57" i="37"/>
  <c r="H57" i="37"/>
  <c r="G57" i="37"/>
  <c r="F57" i="37"/>
  <c r="E57" i="37"/>
  <c r="D57" i="37"/>
  <c r="C57" i="37"/>
  <c r="L56" i="37"/>
  <c r="M56" i="37" s="1"/>
  <c r="G56" i="37"/>
  <c r="M55" i="37"/>
  <c r="L55" i="37"/>
  <c r="G55" i="37"/>
  <c r="L54" i="37"/>
  <c r="L57" i="37" s="1"/>
  <c r="G54" i="37"/>
  <c r="K50" i="37"/>
  <c r="J50" i="37"/>
  <c r="I50" i="37"/>
  <c r="H50" i="37"/>
  <c r="H52" i="37" s="1"/>
  <c r="H70" i="37" s="1"/>
  <c r="F50" i="37"/>
  <c r="E50" i="37"/>
  <c r="D50" i="37"/>
  <c r="C50" i="37"/>
  <c r="L49" i="37"/>
  <c r="M49" i="37" s="1"/>
  <c r="G49" i="37"/>
  <c r="L48" i="37"/>
  <c r="L50" i="37" s="1"/>
  <c r="G48" i="37"/>
  <c r="G50" i="37" s="1"/>
  <c r="K46" i="37"/>
  <c r="J46" i="37"/>
  <c r="J51" i="37" s="1"/>
  <c r="I46" i="37"/>
  <c r="H46" i="37"/>
  <c r="F46" i="37"/>
  <c r="F51" i="37" s="1"/>
  <c r="E46" i="37"/>
  <c r="D46" i="37"/>
  <c r="C46" i="37"/>
  <c r="M45" i="37"/>
  <c r="L45" i="37"/>
  <c r="G45" i="37"/>
  <c r="L44" i="37"/>
  <c r="M44" i="37" s="1"/>
  <c r="G44" i="37"/>
  <c r="L43" i="37"/>
  <c r="G43" i="37"/>
  <c r="M43" i="37" s="1"/>
  <c r="L42" i="37"/>
  <c r="M42" i="37" s="1"/>
  <c r="G42" i="37"/>
  <c r="M41" i="37"/>
  <c r="L41" i="37"/>
  <c r="G41" i="37"/>
  <c r="L40" i="37"/>
  <c r="M40" i="37" s="1"/>
  <c r="G40" i="37"/>
  <c r="L39" i="37"/>
  <c r="G39" i="37"/>
  <c r="M39" i="37" s="1"/>
  <c r="L38" i="37"/>
  <c r="M38" i="37" s="1"/>
  <c r="G38" i="37"/>
  <c r="M37" i="37"/>
  <c r="L37" i="37"/>
  <c r="G37" i="37"/>
  <c r="L36" i="37"/>
  <c r="M36" i="37" s="1"/>
  <c r="G36" i="37"/>
  <c r="L35" i="37"/>
  <c r="G35" i="37"/>
  <c r="M35" i="37" s="1"/>
  <c r="L34" i="37"/>
  <c r="M34" i="37" s="1"/>
  <c r="G34" i="37"/>
  <c r="M33" i="37"/>
  <c r="L33" i="37"/>
  <c r="G33" i="37"/>
  <c r="L32" i="37"/>
  <c r="M32" i="37" s="1"/>
  <c r="G32" i="37"/>
  <c r="L31" i="37"/>
  <c r="G31" i="37"/>
  <c r="M31" i="37" s="1"/>
  <c r="L30" i="37"/>
  <c r="M30" i="37" s="1"/>
  <c r="G30" i="37"/>
  <c r="M29" i="37"/>
  <c r="L29" i="37"/>
  <c r="G29" i="37"/>
  <c r="L28" i="37"/>
  <c r="M28" i="37" s="1"/>
  <c r="G28" i="37"/>
  <c r="L27" i="37"/>
  <c r="G27" i="37"/>
  <c r="M27" i="37" s="1"/>
  <c r="L26" i="37"/>
  <c r="M26" i="37" s="1"/>
  <c r="G26" i="37"/>
  <c r="M25" i="37"/>
  <c r="L25" i="37"/>
  <c r="L46" i="37" s="1"/>
  <c r="G25" i="37"/>
  <c r="G46" i="37" s="1"/>
  <c r="K23" i="37"/>
  <c r="J23" i="37"/>
  <c r="I23" i="37"/>
  <c r="H23" i="37"/>
  <c r="F23" i="37"/>
  <c r="E23" i="37"/>
  <c r="D23" i="37"/>
  <c r="C23" i="37"/>
  <c r="L22" i="37"/>
  <c r="G22" i="37"/>
  <c r="M22" i="37" s="1"/>
  <c r="L21" i="37"/>
  <c r="M21" i="37" s="1"/>
  <c r="G21" i="37"/>
  <c r="M20" i="37"/>
  <c r="L20" i="37"/>
  <c r="G20" i="37"/>
  <c r="L19" i="37"/>
  <c r="M19" i="37" s="1"/>
  <c r="G19" i="37"/>
  <c r="L18" i="37"/>
  <c r="G18" i="37"/>
  <c r="M18" i="37" s="1"/>
  <c r="L17" i="37"/>
  <c r="M17" i="37" s="1"/>
  <c r="G17" i="37"/>
  <c r="M16" i="37"/>
  <c r="L16" i="37"/>
  <c r="G16" i="37"/>
  <c r="L15" i="37"/>
  <c r="L23" i="37" s="1"/>
  <c r="G15" i="37"/>
  <c r="G23" i="37" s="1"/>
  <c r="K13" i="37"/>
  <c r="K51" i="37" s="1"/>
  <c r="K52" i="37" s="1"/>
  <c r="K70" i="37" s="1"/>
  <c r="J13" i="37"/>
  <c r="I13" i="37"/>
  <c r="I51" i="37" s="1"/>
  <c r="H13" i="37"/>
  <c r="H51" i="37" s="1"/>
  <c r="F13" i="37"/>
  <c r="E13" i="37"/>
  <c r="E51" i="37" s="1"/>
  <c r="D13" i="37"/>
  <c r="D51" i="37" s="1"/>
  <c r="C13" i="37"/>
  <c r="C51" i="37" s="1"/>
  <c r="C52" i="37" s="1"/>
  <c r="C70" i="37" s="1"/>
  <c r="L12" i="37"/>
  <c r="M12" i="37" s="1"/>
  <c r="G12" i="37"/>
  <c r="M11" i="37"/>
  <c r="L11" i="37"/>
  <c r="G11" i="37"/>
  <c r="L10" i="37"/>
  <c r="M10" i="37" s="1"/>
  <c r="G10" i="37"/>
  <c r="L9" i="37"/>
  <c r="L13" i="37" s="1"/>
  <c r="L51" i="37" s="1"/>
  <c r="G9" i="37"/>
  <c r="G13" i="37" s="1"/>
  <c r="M69" i="36"/>
  <c r="L69" i="36"/>
  <c r="K69" i="36"/>
  <c r="J69" i="36"/>
  <c r="I69" i="36"/>
  <c r="H69" i="36"/>
  <c r="G69" i="36"/>
  <c r="F69" i="36"/>
  <c r="E69" i="36"/>
  <c r="D69" i="36"/>
  <c r="C69" i="36"/>
  <c r="L68" i="36"/>
  <c r="M68" i="36" s="1"/>
  <c r="K68" i="36"/>
  <c r="J68" i="36"/>
  <c r="I68" i="36"/>
  <c r="H68" i="36"/>
  <c r="G68" i="36"/>
  <c r="F68" i="36"/>
  <c r="E68" i="36"/>
  <c r="D68" i="36"/>
  <c r="C68" i="36"/>
  <c r="L67" i="36"/>
  <c r="K67" i="36"/>
  <c r="J67" i="36"/>
  <c r="I67" i="36"/>
  <c r="H67" i="36"/>
  <c r="G67" i="36"/>
  <c r="F67" i="36"/>
  <c r="E67" i="36"/>
  <c r="D67" i="36"/>
  <c r="C67" i="36"/>
  <c r="B67" i="36"/>
  <c r="L66" i="36"/>
  <c r="M66" i="36" s="1"/>
  <c r="K66" i="36"/>
  <c r="J66" i="36"/>
  <c r="I66" i="36"/>
  <c r="H66" i="36"/>
  <c r="G66" i="36"/>
  <c r="F66" i="36"/>
  <c r="E66" i="36"/>
  <c r="D66" i="36"/>
  <c r="C66" i="36"/>
  <c r="B66" i="36"/>
  <c r="L64" i="36"/>
  <c r="M64" i="36" s="1"/>
  <c r="K64" i="36"/>
  <c r="J64" i="36"/>
  <c r="I64" i="36"/>
  <c r="H64" i="36"/>
  <c r="G64" i="36"/>
  <c r="F64" i="36"/>
  <c r="E64" i="36"/>
  <c r="D64" i="36"/>
  <c r="C64" i="36"/>
  <c r="L63" i="36"/>
  <c r="K63" i="36"/>
  <c r="J63" i="36"/>
  <c r="I63" i="36"/>
  <c r="H63" i="36"/>
  <c r="G63" i="36"/>
  <c r="M63" i="36" s="1"/>
  <c r="F63" i="36"/>
  <c r="E63" i="36"/>
  <c r="D63" i="36"/>
  <c r="C63" i="36"/>
  <c r="B63" i="36"/>
  <c r="L62" i="36"/>
  <c r="K62" i="36"/>
  <c r="J62" i="36"/>
  <c r="I62" i="36"/>
  <c r="H62" i="36"/>
  <c r="G62" i="36"/>
  <c r="F62" i="36"/>
  <c r="E62" i="36"/>
  <c r="D62" i="36"/>
  <c r="C62" i="36"/>
  <c r="B62" i="36"/>
  <c r="L61" i="36"/>
  <c r="K61" i="36"/>
  <c r="J61" i="36"/>
  <c r="I61" i="36"/>
  <c r="H61" i="36"/>
  <c r="G61" i="36"/>
  <c r="F61" i="36"/>
  <c r="E61" i="36"/>
  <c r="D61" i="36"/>
  <c r="C61" i="36"/>
  <c r="B61" i="36"/>
  <c r="L60" i="36"/>
  <c r="K60" i="36"/>
  <c r="J60" i="36"/>
  <c r="I60" i="36"/>
  <c r="H60" i="36"/>
  <c r="G60" i="36"/>
  <c r="M60" i="36" s="1"/>
  <c r="F60" i="36"/>
  <c r="E60" i="36"/>
  <c r="D60" i="36"/>
  <c r="C60" i="36"/>
  <c r="B60" i="36"/>
  <c r="L58" i="36"/>
  <c r="K58" i="36"/>
  <c r="J58" i="36"/>
  <c r="I58" i="36"/>
  <c r="H58" i="36"/>
  <c r="G58" i="36"/>
  <c r="M58" i="36" s="1"/>
  <c r="F58" i="36"/>
  <c r="E58" i="36"/>
  <c r="D58" i="36"/>
  <c r="C58" i="36"/>
  <c r="L57" i="36"/>
  <c r="M57" i="36" s="1"/>
  <c r="K57" i="36"/>
  <c r="J57" i="36"/>
  <c r="I57" i="36"/>
  <c r="H57" i="36"/>
  <c r="G57" i="36"/>
  <c r="F57" i="36"/>
  <c r="E57" i="36"/>
  <c r="D57" i="36"/>
  <c r="C57" i="36"/>
  <c r="B57" i="36"/>
  <c r="L56" i="36"/>
  <c r="K56" i="36"/>
  <c r="J56" i="36"/>
  <c r="I56" i="36"/>
  <c r="H56" i="36"/>
  <c r="G56" i="36"/>
  <c r="M56" i="36" s="1"/>
  <c r="F56" i="36"/>
  <c r="E56" i="36"/>
  <c r="D56" i="36"/>
  <c r="C56" i="36"/>
  <c r="B56" i="36"/>
  <c r="L55" i="36"/>
  <c r="K55" i="36"/>
  <c r="J55" i="36"/>
  <c r="I55" i="36"/>
  <c r="H55" i="36"/>
  <c r="G55" i="36"/>
  <c r="F55" i="36"/>
  <c r="E55" i="36"/>
  <c r="D55" i="36"/>
  <c r="C55" i="36"/>
  <c r="B55" i="36"/>
  <c r="L54" i="36"/>
  <c r="M54" i="36" s="1"/>
  <c r="K54" i="36"/>
  <c r="J54" i="36"/>
  <c r="I54" i="36"/>
  <c r="H54" i="36"/>
  <c r="G54" i="36"/>
  <c r="F54" i="36"/>
  <c r="E54" i="36"/>
  <c r="D54" i="36"/>
  <c r="C54" i="36"/>
  <c r="B54" i="36"/>
  <c r="L53" i="36"/>
  <c r="M53" i="36" s="1"/>
  <c r="K53" i="36"/>
  <c r="J53" i="36"/>
  <c r="I53" i="36"/>
  <c r="H53" i="36"/>
  <c r="G53" i="36"/>
  <c r="F53" i="36"/>
  <c r="E53" i="36"/>
  <c r="D53" i="36"/>
  <c r="C53" i="36"/>
  <c r="B53" i="36"/>
  <c r="L51" i="36"/>
  <c r="K51" i="36"/>
  <c r="J51" i="36"/>
  <c r="I51" i="36"/>
  <c r="H51" i="36"/>
  <c r="G51" i="36"/>
  <c r="F51" i="36"/>
  <c r="E51" i="36"/>
  <c r="D51" i="36"/>
  <c r="C51" i="36"/>
  <c r="M50" i="36"/>
  <c r="L50" i="36"/>
  <c r="K50" i="36"/>
  <c r="J50" i="36"/>
  <c r="I50" i="36"/>
  <c r="H50" i="36"/>
  <c r="G50" i="36"/>
  <c r="F50" i="36"/>
  <c r="E50" i="36"/>
  <c r="D50" i="36"/>
  <c r="C50" i="36"/>
  <c r="L49" i="36"/>
  <c r="M49" i="36" s="1"/>
  <c r="K49" i="36"/>
  <c r="J49" i="36"/>
  <c r="I49" i="36"/>
  <c r="H49" i="36"/>
  <c r="G49" i="36"/>
  <c r="F49" i="36"/>
  <c r="E49" i="36"/>
  <c r="D49" i="36"/>
  <c r="C49" i="36"/>
  <c r="L48" i="36"/>
  <c r="K48" i="36"/>
  <c r="J48" i="36"/>
  <c r="I48" i="36"/>
  <c r="H48" i="36"/>
  <c r="G48" i="36"/>
  <c r="F48" i="36"/>
  <c r="E48" i="36"/>
  <c r="D48" i="36"/>
  <c r="C48" i="36"/>
  <c r="B48" i="36"/>
  <c r="L47" i="36"/>
  <c r="M47" i="36" s="1"/>
  <c r="K47" i="36"/>
  <c r="J47" i="36"/>
  <c r="I47" i="36"/>
  <c r="H47" i="36"/>
  <c r="G47" i="36"/>
  <c r="F47" i="36"/>
  <c r="E47" i="36"/>
  <c r="D47" i="36"/>
  <c r="C47" i="36"/>
  <c r="B47" i="36"/>
  <c r="L45" i="36"/>
  <c r="M45" i="36" s="1"/>
  <c r="K45" i="36"/>
  <c r="J45" i="36"/>
  <c r="I45" i="36"/>
  <c r="H45" i="36"/>
  <c r="G45" i="36"/>
  <c r="F45" i="36"/>
  <c r="E45" i="36"/>
  <c r="D45" i="36"/>
  <c r="C45" i="36"/>
  <c r="L44" i="36"/>
  <c r="M44" i="36" s="1"/>
  <c r="K44" i="36"/>
  <c r="J44" i="36"/>
  <c r="I44" i="36"/>
  <c r="H44" i="36"/>
  <c r="G44" i="36"/>
  <c r="F44" i="36"/>
  <c r="E44" i="36"/>
  <c r="D44" i="36"/>
  <c r="C44" i="36"/>
  <c r="B44" i="36"/>
  <c r="L43" i="36"/>
  <c r="K43" i="36"/>
  <c r="J43" i="36"/>
  <c r="I43" i="36"/>
  <c r="H43" i="36"/>
  <c r="G43" i="36"/>
  <c r="F43" i="36"/>
  <c r="E43" i="36"/>
  <c r="D43" i="36"/>
  <c r="C43" i="36"/>
  <c r="B43" i="36"/>
  <c r="L42" i="36"/>
  <c r="M42" i="36" s="1"/>
  <c r="K42" i="36"/>
  <c r="J42" i="36"/>
  <c r="I42" i="36"/>
  <c r="H42" i="36"/>
  <c r="G42" i="36"/>
  <c r="F42" i="36"/>
  <c r="E42" i="36"/>
  <c r="D42" i="36"/>
  <c r="C42" i="36"/>
  <c r="B42" i="36"/>
  <c r="L41" i="36"/>
  <c r="M41" i="36" s="1"/>
  <c r="K41" i="36"/>
  <c r="J41" i="36"/>
  <c r="I41" i="36"/>
  <c r="H41" i="36"/>
  <c r="G41" i="36"/>
  <c r="F41" i="36"/>
  <c r="E41" i="36"/>
  <c r="D41" i="36"/>
  <c r="C41" i="36"/>
  <c r="B41" i="36"/>
  <c r="L40" i="36"/>
  <c r="K40" i="36"/>
  <c r="J40" i="36"/>
  <c r="I40" i="36"/>
  <c r="H40" i="36"/>
  <c r="G40" i="36"/>
  <c r="F40" i="36"/>
  <c r="E40" i="36"/>
  <c r="D40" i="36"/>
  <c r="C40" i="36"/>
  <c r="B40" i="36"/>
  <c r="L39" i="36"/>
  <c r="K39" i="36"/>
  <c r="J39" i="36"/>
  <c r="I39" i="36"/>
  <c r="H39" i="36"/>
  <c r="G39" i="36"/>
  <c r="F39" i="36"/>
  <c r="E39" i="36"/>
  <c r="D39" i="36"/>
  <c r="C39" i="36"/>
  <c r="B39" i="36"/>
  <c r="L38" i="36"/>
  <c r="M38" i="36" s="1"/>
  <c r="K38" i="36"/>
  <c r="J38" i="36"/>
  <c r="I38" i="36"/>
  <c r="H38" i="36"/>
  <c r="G38" i="36"/>
  <c r="F38" i="36"/>
  <c r="E38" i="36"/>
  <c r="D38" i="36"/>
  <c r="C38" i="36"/>
  <c r="B38" i="36"/>
  <c r="L37" i="36"/>
  <c r="M37" i="36" s="1"/>
  <c r="K37" i="36"/>
  <c r="J37" i="36"/>
  <c r="I37" i="36"/>
  <c r="H37" i="36"/>
  <c r="G37" i="36"/>
  <c r="F37" i="36"/>
  <c r="E37" i="36"/>
  <c r="D37" i="36"/>
  <c r="C37" i="36"/>
  <c r="B37" i="36"/>
  <c r="L36" i="36"/>
  <c r="K36" i="36"/>
  <c r="J36" i="36"/>
  <c r="I36" i="36"/>
  <c r="H36" i="36"/>
  <c r="G36" i="36"/>
  <c r="F36" i="36"/>
  <c r="E36" i="36"/>
  <c r="D36" i="36"/>
  <c r="C36" i="36"/>
  <c r="B36" i="36"/>
  <c r="L35" i="36"/>
  <c r="K35" i="36"/>
  <c r="J35" i="36"/>
  <c r="I35" i="36"/>
  <c r="H35" i="36"/>
  <c r="G35" i="36"/>
  <c r="F35" i="36"/>
  <c r="E35" i="36"/>
  <c r="D35" i="36"/>
  <c r="C35" i="36"/>
  <c r="B35" i="36"/>
  <c r="L34" i="36"/>
  <c r="M34" i="36" s="1"/>
  <c r="K34" i="36"/>
  <c r="J34" i="36"/>
  <c r="I34" i="36"/>
  <c r="H34" i="36"/>
  <c r="G34" i="36"/>
  <c r="F34" i="36"/>
  <c r="E34" i="36"/>
  <c r="D34" i="36"/>
  <c r="C34" i="36"/>
  <c r="B34" i="36"/>
  <c r="L33" i="36"/>
  <c r="K33" i="36"/>
  <c r="J33" i="36"/>
  <c r="I33" i="36"/>
  <c r="H33" i="36"/>
  <c r="G33" i="36"/>
  <c r="F33" i="36"/>
  <c r="E33" i="36"/>
  <c r="D33" i="36"/>
  <c r="C33" i="36"/>
  <c r="B33" i="36"/>
  <c r="L32" i="36"/>
  <c r="K32" i="36"/>
  <c r="J32" i="36"/>
  <c r="I32" i="36"/>
  <c r="H32" i="36"/>
  <c r="G32" i="36"/>
  <c r="F32" i="36"/>
  <c r="E32" i="36"/>
  <c r="D32" i="36"/>
  <c r="C32" i="36"/>
  <c r="B32" i="36"/>
  <c r="L31" i="36"/>
  <c r="K31" i="36"/>
  <c r="J31" i="36"/>
  <c r="I31" i="36"/>
  <c r="H31" i="36"/>
  <c r="G31" i="36"/>
  <c r="F31" i="36"/>
  <c r="E31" i="36"/>
  <c r="D31" i="36"/>
  <c r="C31" i="36"/>
  <c r="B31" i="36"/>
  <c r="L30" i="36"/>
  <c r="M30" i="36" s="1"/>
  <c r="K30" i="36"/>
  <c r="J30" i="36"/>
  <c r="I30" i="36"/>
  <c r="H30" i="36"/>
  <c r="G30" i="36"/>
  <c r="F30" i="36"/>
  <c r="E30" i="36"/>
  <c r="D30" i="36"/>
  <c r="C30" i="36"/>
  <c r="B30" i="36"/>
  <c r="L29" i="36"/>
  <c r="K29" i="36"/>
  <c r="J29" i="36"/>
  <c r="I29" i="36"/>
  <c r="H29" i="36"/>
  <c r="G29" i="36"/>
  <c r="F29" i="36"/>
  <c r="E29" i="36"/>
  <c r="D29" i="36"/>
  <c r="C29" i="36"/>
  <c r="B29" i="36"/>
  <c r="L28" i="36"/>
  <c r="K28" i="36"/>
  <c r="J28" i="36"/>
  <c r="I28" i="36"/>
  <c r="H28" i="36"/>
  <c r="G28" i="36"/>
  <c r="F28" i="36"/>
  <c r="E28" i="36"/>
  <c r="D28" i="36"/>
  <c r="C28" i="36"/>
  <c r="B28" i="36"/>
  <c r="L27" i="36"/>
  <c r="M27" i="36" s="1"/>
  <c r="K27" i="36"/>
  <c r="J27" i="36"/>
  <c r="I27" i="36"/>
  <c r="H27" i="36"/>
  <c r="G27" i="36"/>
  <c r="F27" i="36"/>
  <c r="E27" i="36"/>
  <c r="D27" i="36"/>
  <c r="C27" i="36"/>
  <c r="B27" i="36"/>
  <c r="L26" i="36"/>
  <c r="M26" i="36" s="1"/>
  <c r="K26" i="36"/>
  <c r="J26" i="36"/>
  <c r="I26" i="36"/>
  <c r="H26" i="36"/>
  <c r="G26" i="36"/>
  <c r="F26" i="36"/>
  <c r="E26" i="36"/>
  <c r="D26" i="36"/>
  <c r="C26" i="36"/>
  <c r="B26" i="36"/>
  <c r="L25" i="36"/>
  <c r="K25" i="36"/>
  <c r="J25" i="36"/>
  <c r="I25" i="36"/>
  <c r="H25" i="36"/>
  <c r="G25" i="36"/>
  <c r="F25" i="36"/>
  <c r="E25" i="36"/>
  <c r="D25" i="36"/>
  <c r="C25" i="36"/>
  <c r="B25" i="36"/>
  <c r="L24" i="36"/>
  <c r="K24" i="36"/>
  <c r="J24" i="36"/>
  <c r="I24" i="36"/>
  <c r="H24" i="36"/>
  <c r="G24" i="36"/>
  <c r="F24" i="36"/>
  <c r="E24" i="36"/>
  <c r="D24" i="36"/>
  <c r="C24" i="36"/>
  <c r="B24" i="36"/>
  <c r="L22" i="36"/>
  <c r="M22" i="36" s="1"/>
  <c r="K22" i="36"/>
  <c r="J22" i="36"/>
  <c r="I22" i="36"/>
  <c r="H22" i="36"/>
  <c r="G22" i="36"/>
  <c r="F22" i="36"/>
  <c r="E22" i="36"/>
  <c r="D22" i="36"/>
  <c r="C22" i="36"/>
  <c r="L21" i="36"/>
  <c r="M21" i="36" s="1"/>
  <c r="K21" i="36"/>
  <c r="J21" i="36"/>
  <c r="I21" i="36"/>
  <c r="H21" i="36"/>
  <c r="G21" i="36"/>
  <c r="F21" i="36"/>
  <c r="E21" i="36"/>
  <c r="D21" i="36"/>
  <c r="C21" i="36"/>
  <c r="B21" i="36"/>
  <c r="L20" i="36"/>
  <c r="M20" i="36" s="1"/>
  <c r="K20" i="36"/>
  <c r="J20" i="36"/>
  <c r="I20" i="36"/>
  <c r="H20" i="36"/>
  <c r="G20" i="36"/>
  <c r="F20" i="36"/>
  <c r="E20" i="36"/>
  <c r="D20" i="36"/>
  <c r="C20" i="36"/>
  <c r="B20" i="36"/>
  <c r="L19" i="36"/>
  <c r="M19" i="36" s="1"/>
  <c r="K19" i="36"/>
  <c r="J19" i="36"/>
  <c r="I19" i="36"/>
  <c r="H19" i="36"/>
  <c r="G19" i="36"/>
  <c r="F19" i="36"/>
  <c r="E19" i="36"/>
  <c r="D19" i="36"/>
  <c r="C19" i="36"/>
  <c r="B19" i="36"/>
  <c r="L18" i="36"/>
  <c r="M18" i="36" s="1"/>
  <c r="K18" i="36"/>
  <c r="J18" i="36"/>
  <c r="I18" i="36"/>
  <c r="H18" i="36"/>
  <c r="G18" i="36"/>
  <c r="F18" i="36"/>
  <c r="E18" i="36"/>
  <c r="D18" i="36"/>
  <c r="C18" i="36"/>
  <c r="B18" i="36"/>
  <c r="L17" i="36"/>
  <c r="M17" i="36" s="1"/>
  <c r="K17" i="36"/>
  <c r="J17" i="36"/>
  <c r="I17" i="36"/>
  <c r="H17" i="36"/>
  <c r="G17" i="36"/>
  <c r="F17" i="36"/>
  <c r="E17" i="36"/>
  <c r="D17" i="36"/>
  <c r="C17" i="36"/>
  <c r="B17" i="36"/>
  <c r="L16" i="36"/>
  <c r="M16" i="36" s="1"/>
  <c r="K16" i="36"/>
  <c r="J16" i="36"/>
  <c r="I16" i="36"/>
  <c r="H16" i="36"/>
  <c r="G16" i="36"/>
  <c r="F16" i="36"/>
  <c r="E16" i="36"/>
  <c r="D16" i="36"/>
  <c r="C16" i="36"/>
  <c r="B16" i="36"/>
  <c r="L15" i="36"/>
  <c r="M15" i="36" s="1"/>
  <c r="K15" i="36"/>
  <c r="J15" i="36"/>
  <c r="I15" i="36"/>
  <c r="H15" i="36"/>
  <c r="G15" i="36"/>
  <c r="F15" i="36"/>
  <c r="E15" i="36"/>
  <c r="D15" i="36"/>
  <c r="C15" i="36"/>
  <c r="B15" i="36"/>
  <c r="L14" i="36"/>
  <c r="M14" i="36" s="1"/>
  <c r="K14" i="36"/>
  <c r="J14" i="36"/>
  <c r="I14" i="36"/>
  <c r="H14" i="36"/>
  <c r="G14" i="36"/>
  <c r="F14" i="36"/>
  <c r="E14" i="36"/>
  <c r="D14" i="36"/>
  <c r="C14" i="36"/>
  <c r="B14" i="36"/>
  <c r="L12" i="36"/>
  <c r="M12" i="36" s="1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B11" i="36"/>
  <c r="L10" i="36"/>
  <c r="K10" i="36"/>
  <c r="J10" i="36"/>
  <c r="I10" i="36"/>
  <c r="H10" i="36"/>
  <c r="G10" i="36"/>
  <c r="F10" i="36"/>
  <c r="E10" i="36"/>
  <c r="D10" i="36"/>
  <c r="C10" i="36"/>
  <c r="B10" i="36"/>
  <c r="L9" i="36"/>
  <c r="M9" i="36" s="1"/>
  <c r="K9" i="36"/>
  <c r="J9" i="36"/>
  <c r="I9" i="36"/>
  <c r="H9" i="36"/>
  <c r="G9" i="36"/>
  <c r="F9" i="36"/>
  <c r="E9" i="36"/>
  <c r="D9" i="36"/>
  <c r="C9" i="36"/>
  <c r="B9" i="36"/>
  <c r="L8" i="36"/>
  <c r="K8" i="36"/>
  <c r="J8" i="36"/>
  <c r="I8" i="36"/>
  <c r="H8" i="36"/>
  <c r="G8" i="36"/>
  <c r="F8" i="36"/>
  <c r="E8" i="36"/>
  <c r="D8" i="36"/>
  <c r="C8" i="36"/>
  <c r="B8" i="36"/>
  <c r="H5" i="36"/>
  <c r="C5" i="36"/>
  <c r="M25" i="36" l="1"/>
  <c r="M11" i="36"/>
  <c r="M24" i="36"/>
  <c r="M28" i="36"/>
  <c r="M32" i="36"/>
  <c r="M36" i="36"/>
  <c r="M40" i="36"/>
  <c r="M51" i="36"/>
  <c r="M8" i="36"/>
  <c r="M29" i="36"/>
  <c r="M33" i="36"/>
  <c r="M10" i="36"/>
  <c r="M31" i="36"/>
  <c r="M35" i="36"/>
  <c r="M39" i="36"/>
  <c r="M43" i="36"/>
  <c r="M48" i="36"/>
  <c r="M55" i="36"/>
  <c r="M62" i="36"/>
  <c r="M67" i="36"/>
  <c r="M61" i="36"/>
  <c r="M57" i="38"/>
  <c r="I52" i="38"/>
  <c r="I70" i="38" s="1"/>
  <c r="M50" i="38"/>
  <c r="E52" i="38"/>
  <c r="E70" i="38" s="1"/>
  <c r="G70" i="38" s="1"/>
  <c r="J52" i="38"/>
  <c r="J70" i="38" s="1"/>
  <c r="M59" i="38"/>
  <c r="G52" i="38"/>
  <c r="F52" i="38"/>
  <c r="F70" i="38" s="1"/>
  <c r="K52" i="38"/>
  <c r="K70" i="38" s="1"/>
  <c r="M69" i="38"/>
  <c r="L13" i="38"/>
  <c r="L46" i="38"/>
  <c r="M46" i="38" s="1"/>
  <c r="M48" i="38"/>
  <c r="L65" i="38"/>
  <c r="M65" i="38" s="1"/>
  <c r="M69" i="37"/>
  <c r="G51" i="37"/>
  <c r="G52" i="37" s="1"/>
  <c r="G70" i="37" s="1"/>
  <c r="L52" i="37"/>
  <c r="D52" i="37"/>
  <c r="D70" i="37" s="1"/>
  <c r="I52" i="37"/>
  <c r="I70" i="37" s="1"/>
  <c r="M46" i="37"/>
  <c r="E52" i="37"/>
  <c r="E70" i="37" s="1"/>
  <c r="J52" i="37"/>
  <c r="J70" i="37" s="1"/>
  <c r="F52" i="37"/>
  <c r="F70" i="37" s="1"/>
  <c r="M15" i="37"/>
  <c r="M23" i="37" s="1"/>
  <c r="M54" i="37"/>
  <c r="M57" i="37" s="1"/>
  <c r="M58" i="37"/>
  <c r="M59" i="37" s="1"/>
  <c r="M9" i="37"/>
  <c r="M13" i="37" s="1"/>
  <c r="M51" i="37" s="1"/>
  <c r="M48" i="37"/>
  <c r="M50" i="37" s="1"/>
  <c r="L65" i="37"/>
  <c r="L51" i="38" l="1"/>
  <c r="M13" i="38"/>
  <c r="L70" i="37"/>
  <c r="M70" i="37" s="1"/>
  <c r="M52" i="37"/>
  <c r="M51" i="38" l="1"/>
  <c r="L52" i="38"/>
  <c r="L70" i="38" l="1"/>
  <c r="M70" i="38" s="1"/>
  <c r="M52" i="38"/>
  <c r="M67" i="34" l="1"/>
  <c r="L67" i="34"/>
  <c r="K67" i="34"/>
  <c r="J67" i="34"/>
  <c r="I67" i="34"/>
  <c r="H67" i="34"/>
  <c r="G67" i="34"/>
  <c r="F67" i="34"/>
  <c r="E67" i="34"/>
  <c r="D67" i="34"/>
  <c r="C67" i="34"/>
  <c r="M63" i="34"/>
  <c r="L63" i="34"/>
  <c r="K63" i="34"/>
  <c r="J63" i="34"/>
  <c r="I63" i="34"/>
  <c r="H63" i="34"/>
  <c r="G63" i="34"/>
  <c r="F63" i="34"/>
  <c r="E63" i="34"/>
  <c r="D63" i="34"/>
  <c r="C63" i="34"/>
  <c r="M57" i="34"/>
  <c r="L57" i="34"/>
  <c r="K57" i="34"/>
  <c r="J57" i="34"/>
  <c r="I57" i="34"/>
  <c r="H57" i="34"/>
  <c r="G57" i="34"/>
  <c r="F57" i="34"/>
  <c r="E57" i="34"/>
  <c r="D57" i="34"/>
  <c r="C57" i="34"/>
  <c r="M55" i="34"/>
  <c r="L55" i="34"/>
  <c r="K55" i="34"/>
  <c r="J55" i="34"/>
  <c r="I55" i="34"/>
  <c r="H55" i="34"/>
  <c r="G55" i="34"/>
  <c r="F55" i="34"/>
  <c r="E55" i="34"/>
  <c r="D55" i="34"/>
  <c r="C55" i="34"/>
  <c r="M48" i="34"/>
  <c r="L48" i="34"/>
  <c r="K48" i="34"/>
  <c r="J48" i="34"/>
  <c r="I48" i="34"/>
  <c r="H48" i="34"/>
  <c r="G48" i="34"/>
  <c r="F48" i="34"/>
  <c r="E48" i="34"/>
  <c r="D48" i="34"/>
  <c r="C48" i="34"/>
  <c r="M44" i="34"/>
  <c r="L44" i="34"/>
  <c r="K44" i="34"/>
  <c r="J44" i="34"/>
  <c r="I44" i="34"/>
  <c r="H44" i="34"/>
  <c r="G44" i="34"/>
  <c r="F44" i="34"/>
  <c r="E44" i="34"/>
  <c r="D44" i="34"/>
  <c r="C44" i="34"/>
  <c r="M21" i="34"/>
  <c r="M50" i="34" s="1"/>
  <c r="M68" i="34" s="1"/>
  <c r="L21" i="34"/>
  <c r="K21" i="34"/>
  <c r="J21" i="34"/>
  <c r="J50" i="34" s="1"/>
  <c r="J68" i="34" s="1"/>
  <c r="I21" i="34"/>
  <c r="I50" i="34" s="1"/>
  <c r="I68" i="34" s="1"/>
  <c r="H21" i="34"/>
  <c r="G21" i="34"/>
  <c r="F21" i="34"/>
  <c r="F50" i="34" s="1"/>
  <c r="F68" i="34" s="1"/>
  <c r="E21" i="34"/>
  <c r="E50" i="34" s="1"/>
  <c r="E68" i="34" s="1"/>
  <c r="D21" i="34"/>
  <c r="C21" i="34"/>
  <c r="M11" i="34"/>
  <c r="M49" i="34" s="1"/>
  <c r="L11" i="34"/>
  <c r="L50" i="34" s="1"/>
  <c r="L68" i="34" s="1"/>
  <c r="K11" i="34"/>
  <c r="K49" i="34" s="1"/>
  <c r="J11" i="34"/>
  <c r="J49" i="34" s="1"/>
  <c r="I11" i="34"/>
  <c r="I49" i="34" s="1"/>
  <c r="H11" i="34"/>
  <c r="H50" i="34" s="1"/>
  <c r="H68" i="34" s="1"/>
  <c r="G11" i="34"/>
  <c r="G49" i="34" s="1"/>
  <c r="F11" i="34"/>
  <c r="F49" i="34" s="1"/>
  <c r="E11" i="34"/>
  <c r="E49" i="34" s="1"/>
  <c r="D11" i="34"/>
  <c r="D50" i="34" s="1"/>
  <c r="D68" i="34" s="1"/>
  <c r="C11" i="34"/>
  <c r="C49" i="34" s="1"/>
  <c r="D49" i="34" l="1"/>
  <c r="L49" i="34"/>
  <c r="C50" i="34"/>
  <c r="C68" i="34" s="1"/>
  <c r="G50" i="34"/>
  <c r="G68" i="34" s="1"/>
  <c r="K50" i="34"/>
  <c r="K68" i="34" s="1"/>
  <c r="H49" i="34"/>
  <c r="D39" i="33" l="1"/>
  <c r="C39" i="33"/>
  <c r="D38" i="33"/>
  <c r="C38" i="33"/>
  <c r="D37" i="33"/>
  <c r="C37" i="33"/>
  <c r="D36" i="33"/>
  <c r="C36" i="33"/>
  <c r="D34" i="33"/>
  <c r="C34" i="33"/>
  <c r="D33" i="33"/>
  <c r="C33" i="33"/>
  <c r="D32" i="33"/>
  <c r="C32" i="33"/>
  <c r="D31" i="33"/>
  <c r="C31" i="33"/>
  <c r="D30" i="33"/>
  <c r="C30" i="33"/>
  <c r="D29" i="33"/>
  <c r="C29" i="33"/>
  <c r="D25" i="33"/>
  <c r="C25" i="33"/>
  <c r="D24" i="33"/>
  <c r="C24" i="33"/>
  <c r="D23" i="33"/>
  <c r="C23" i="33"/>
  <c r="D22" i="33"/>
  <c r="C22" i="33"/>
  <c r="D21" i="33"/>
  <c r="C21" i="33"/>
  <c r="D20" i="33"/>
  <c r="C20" i="33"/>
  <c r="D19" i="33"/>
  <c r="C19" i="33"/>
  <c r="D18" i="33"/>
  <c r="C18" i="33"/>
  <c r="D15" i="33"/>
  <c r="C15" i="33"/>
  <c r="D14" i="33"/>
  <c r="C14" i="33"/>
  <c r="D13" i="33"/>
  <c r="C13" i="33"/>
  <c r="D12" i="33"/>
  <c r="C12" i="33"/>
  <c r="F55" i="32"/>
  <c r="E55" i="32"/>
  <c r="D55" i="32"/>
  <c r="C55" i="32"/>
  <c r="F52" i="32"/>
  <c r="E52" i="32"/>
  <c r="D52" i="32"/>
  <c r="C52" i="32"/>
  <c r="F47" i="32"/>
  <c r="E47" i="32"/>
  <c r="D47" i="32"/>
  <c r="C47" i="32"/>
  <c r="F45" i="32"/>
  <c r="E45" i="32"/>
  <c r="D45" i="32"/>
  <c r="C45" i="32"/>
  <c r="F41" i="32"/>
  <c r="E41" i="32"/>
  <c r="D41" i="32"/>
  <c r="C41" i="32"/>
  <c r="F38" i="32"/>
  <c r="F56" i="32" s="1"/>
  <c r="E38" i="32"/>
  <c r="E56" i="32" s="1"/>
  <c r="D38" i="32"/>
  <c r="D56" i="32" s="1"/>
  <c r="C38" i="32"/>
  <c r="C56" i="32" s="1"/>
  <c r="H71" i="31" l="1"/>
  <c r="G71" i="31"/>
  <c r="F70" i="31"/>
  <c r="J70" i="31" s="1"/>
  <c r="E70" i="31"/>
  <c r="I70" i="31" s="1"/>
  <c r="D70" i="31"/>
  <c r="C70" i="31"/>
  <c r="B70" i="31"/>
  <c r="J69" i="31"/>
  <c r="F69" i="31"/>
  <c r="E69" i="31"/>
  <c r="I69" i="31" s="1"/>
  <c r="D69" i="31"/>
  <c r="D71" i="31" s="1"/>
  <c r="C69" i="31"/>
  <c r="C71" i="31" s="1"/>
  <c r="B69" i="31"/>
  <c r="H67" i="31"/>
  <c r="G67" i="31"/>
  <c r="F66" i="31"/>
  <c r="J66" i="31" s="1"/>
  <c r="E66" i="31"/>
  <c r="I66" i="31" s="1"/>
  <c r="D66" i="31"/>
  <c r="C66" i="31"/>
  <c r="B66" i="31"/>
  <c r="I65" i="31"/>
  <c r="F65" i="31"/>
  <c r="J65" i="31" s="1"/>
  <c r="E65" i="31"/>
  <c r="D65" i="31"/>
  <c r="C65" i="31"/>
  <c r="B65" i="31"/>
  <c r="F64" i="31"/>
  <c r="J64" i="31" s="1"/>
  <c r="E64" i="31"/>
  <c r="I64" i="31" s="1"/>
  <c r="D64" i="31"/>
  <c r="C64" i="31"/>
  <c r="B64" i="31"/>
  <c r="F63" i="31"/>
  <c r="F67" i="31" s="1"/>
  <c r="J67" i="31" s="1"/>
  <c r="E63" i="31"/>
  <c r="I63" i="31" s="1"/>
  <c r="D63" i="31"/>
  <c r="C63" i="31"/>
  <c r="B63" i="31"/>
  <c r="H61" i="31"/>
  <c r="G61" i="31"/>
  <c r="F60" i="31"/>
  <c r="J60" i="31" s="1"/>
  <c r="E60" i="31"/>
  <c r="I60" i="31" s="1"/>
  <c r="D60" i="31"/>
  <c r="D61" i="31" s="1"/>
  <c r="C60" i="31"/>
  <c r="C61" i="31" s="1"/>
  <c r="H59" i="31"/>
  <c r="G59" i="31"/>
  <c r="F58" i="31"/>
  <c r="J58" i="31" s="1"/>
  <c r="E58" i="31"/>
  <c r="I58" i="31" s="1"/>
  <c r="D58" i="31"/>
  <c r="C58" i="31"/>
  <c r="B58" i="31"/>
  <c r="J57" i="31"/>
  <c r="F57" i="31"/>
  <c r="E57" i="31"/>
  <c r="I57" i="31" s="1"/>
  <c r="D57" i="31"/>
  <c r="C57" i="31"/>
  <c r="B57" i="31"/>
  <c r="J56" i="31"/>
  <c r="F56" i="31"/>
  <c r="F59" i="31" s="1"/>
  <c r="J59" i="31" s="1"/>
  <c r="E56" i="31"/>
  <c r="D56" i="31"/>
  <c r="D59" i="31" s="1"/>
  <c r="C56" i="31"/>
  <c r="B56" i="31"/>
  <c r="H53" i="31"/>
  <c r="H49" i="31"/>
  <c r="H51" i="31" s="1"/>
  <c r="H72" i="31" s="1"/>
  <c r="G49" i="31"/>
  <c r="I48" i="31"/>
  <c r="F48" i="31"/>
  <c r="J48" i="31" s="1"/>
  <c r="E48" i="31"/>
  <c r="D48" i="31"/>
  <c r="D49" i="31" s="1"/>
  <c r="C48" i="31"/>
  <c r="B48" i="31"/>
  <c r="F47" i="31"/>
  <c r="J47" i="31" s="1"/>
  <c r="E47" i="31"/>
  <c r="I47" i="31" s="1"/>
  <c r="D47" i="31"/>
  <c r="C47" i="31"/>
  <c r="C49" i="31" s="1"/>
  <c r="B47" i="31"/>
  <c r="H45" i="31"/>
  <c r="G45" i="31"/>
  <c r="J44" i="31"/>
  <c r="F44" i="31"/>
  <c r="E44" i="31"/>
  <c r="I44" i="31" s="1"/>
  <c r="D44" i="31"/>
  <c r="C44" i="31"/>
  <c r="B44" i="31"/>
  <c r="F43" i="31"/>
  <c r="J43" i="31" s="1"/>
  <c r="E43" i="31"/>
  <c r="I43" i="31" s="1"/>
  <c r="D43" i="31"/>
  <c r="C43" i="31"/>
  <c r="B43" i="31"/>
  <c r="I42" i="31"/>
  <c r="F42" i="31"/>
  <c r="J42" i="31" s="1"/>
  <c r="E42" i="31"/>
  <c r="D42" i="31"/>
  <c r="C42" i="31"/>
  <c r="B42" i="31"/>
  <c r="F41" i="31"/>
  <c r="J41" i="31" s="1"/>
  <c r="E41" i="31"/>
  <c r="I41" i="31" s="1"/>
  <c r="D41" i="31"/>
  <c r="C41" i="31"/>
  <c r="B41" i="31"/>
  <c r="J40" i="31"/>
  <c r="F40" i="31"/>
  <c r="E40" i="31"/>
  <c r="I40" i="31" s="1"/>
  <c r="D40" i="31"/>
  <c r="C40" i="31"/>
  <c r="B40" i="31"/>
  <c r="F39" i="31"/>
  <c r="J39" i="31" s="1"/>
  <c r="E39" i="31"/>
  <c r="I39" i="31" s="1"/>
  <c r="D39" i="31"/>
  <c r="C39" i="31"/>
  <c r="B39" i="31"/>
  <c r="I38" i="31"/>
  <c r="F38" i="31"/>
  <c r="J38" i="31" s="1"/>
  <c r="E38" i="31"/>
  <c r="D38" i="31"/>
  <c r="C38" i="31"/>
  <c r="B38" i="31"/>
  <c r="F37" i="31"/>
  <c r="J37" i="31" s="1"/>
  <c r="E37" i="31"/>
  <c r="I37" i="31" s="1"/>
  <c r="D37" i="31"/>
  <c r="C37" i="31"/>
  <c r="B37" i="31"/>
  <c r="J36" i="31"/>
  <c r="F36" i="31"/>
  <c r="E36" i="31"/>
  <c r="I36" i="31" s="1"/>
  <c r="D36" i="31"/>
  <c r="C36" i="31"/>
  <c r="B36" i="31"/>
  <c r="F35" i="31"/>
  <c r="J35" i="31" s="1"/>
  <c r="E35" i="31"/>
  <c r="I35" i="31" s="1"/>
  <c r="D35" i="31"/>
  <c r="C35" i="31"/>
  <c r="B35" i="31"/>
  <c r="I34" i="31"/>
  <c r="F34" i="31"/>
  <c r="J34" i="31" s="1"/>
  <c r="E34" i="31"/>
  <c r="D34" i="31"/>
  <c r="C34" i="31"/>
  <c r="B34" i="31"/>
  <c r="F33" i="31"/>
  <c r="J33" i="31" s="1"/>
  <c r="E33" i="31"/>
  <c r="I33" i="31" s="1"/>
  <c r="D33" i="31"/>
  <c r="C33" i="31"/>
  <c r="B33" i="31"/>
  <c r="J32" i="31"/>
  <c r="F32" i="31"/>
  <c r="E32" i="31"/>
  <c r="I32" i="31" s="1"/>
  <c r="D32" i="31"/>
  <c r="C32" i="31"/>
  <c r="B32" i="31"/>
  <c r="F31" i="31"/>
  <c r="J31" i="31" s="1"/>
  <c r="E31" i="31"/>
  <c r="I31" i="31" s="1"/>
  <c r="D31" i="31"/>
  <c r="C31" i="31"/>
  <c r="B31" i="31"/>
  <c r="F30" i="31"/>
  <c r="J30" i="31" s="1"/>
  <c r="E30" i="31"/>
  <c r="I30" i="31" s="1"/>
  <c r="D30" i="31"/>
  <c r="C30" i="31"/>
  <c r="B30" i="31"/>
  <c r="F29" i="31"/>
  <c r="J29" i="31" s="1"/>
  <c r="E29" i="31"/>
  <c r="I29" i="31" s="1"/>
  <c r="D29" i="31"/>
  <c r="C29" i="31"/>
  <c r="B29" i="31"/>
  <c r="J28" i="31"/>
  <c r="F28" i="31"/>
  <c r="E28" i="31"/>
  <c r="I28" i="31" s="1"/>
  <c r="D28" i="31"/>
  <c r="C28" i="31"/>
  <c r="B28" i="31"/>
  <c r="F27" i="31"/>
  <c r="J27" i="31" s="1"/>
  <c r="E27" i="31"/>
  <c r="I27" i="31" s="1"/>
  <c r="D27" i="31"/>
  <c r="C27" i="31"/>
  <c r="B27" i="31"/>
  <c r="I26" i="31"/>
  <c r="F26" i="31"/>
  <c r="J26" i="31" s="1"/>
  <c r="E26" i="31"/>
  <c r="D26" i="31"/>
  <c r="C26" i="31"/>
  <c r="B26" i="31"/>
  <c r="F25" i="31"/>
  <c r="J25" i="31" s="1"/>
  <c r="E25" i="31"/>
  <c r="I25" i="31" s="1"/>
  <c r="D25" i="31"/>
  <c r="C25" i="31"/>
  <c r="B25" i="31"/>
  <c r="J24" i="31"/>
  <c r="F24" i="31"/>
  <c r="E24" i="31"/>
  <c r="D24" i="31"/>
  <c r="C24" i="31"/>
  <c r="C45" i="31" s="1"/>
  <c r="B24" i="31"/>
  <c r="H21" i="31"/>
  <c r="G21" i="31"/>
  <c r="J20" i="31"/>
  <c r="F20" i="31"/>
  <c r="E20" i="31"/>
  <c r="I20" i="31" s="1"/>
  <c r="D20" i="31"/>
  <c r="C20" i="31"/>
  <c r="B20" i="31"/>
  <c r="I19" i="31"/>
  <c r="F19" i="31"/>
  <c r="J19" i="31" s="1"/>
  <c r="E19" i="31"/>
  <c r="D19" i="31"/>
  <c r="C19" i="31"/>
  <c r="B19" i="31"/>
  <c r="F18" i="31"/>
  <c r="J18" i="31" s="1"/>
  <c r="E18" i="31"/>
  <c r="I18" i="31" s="1"/>
  <c r="D18" i="31"/>
  <c r="C18" i="31"/>
  <c r="B18" i="31"/>
  <c r="J17" i="31"/>
  <c r="F17" i="31"/>
  <c r="E17" i="31"/>
  <c r="I17" i="31" s="1"/>
  <c r="D17" i="31"/>
  <c r="C17" i="31"/>
  <c r="B17" i="31"/>
  <c r="J16" i="31"/>
  <c r="I16" i="31"/>
  <c r="F16" i="31"/>
  <c r="E16" i="31"/>
  <c r="D16" i="31"/>
  <c r="C16" i="31"/>
  <c r="B16" i="31"/>
  <c r="F15" i="31"/>
  <c r="J15" i="31" s="1"/>
  <c r="E15" i="31"/>
  <c r="I15" i="31" s="1"/>
  <c r="D15" i="31"/>
  <c r="C15" i="31"/>
  <c r="B15" i="31"/>
  <c r="F14" i="31"/>
  <c r="J14" i="31" s="1"/>
  <c r="E14" i="31"/>
  <c r="I14" i="31" s="1"/>
  <c r="D14" i="31"/>
  <c r="C14" i="31"/>
  <c r="B14" i="31"/>
  <c r="J13" i="31"/>
  <c r="F13" i="31"/>
  <c r="E13" i="31"/>
  <c r="I13" i="31" s="1"/>
  <c r="D13" i="31"/>
  <c r="C13" i="31"/>
  <c r="B13" i="31"/>
  <c r="H10" i="31"/>
  <c r="G10" i="31"/>
  <c r="G53" i="31" s="1"/>
  <c r="F9" i="31"/>
  <c r="J9" i="31" s="1"/>
  <c r="E9" i="31"/>
  <c r="I9" i="31" s="1"/>
  <c r="D9" i="31"/>
  <c r="C9" i="31"/>
  <c r="B9" i="31"/>
  <c r="F8" i="31"/>
  <c r="J8" i="31" s="1"/>
  <c r="E8" i="31"/>
  <c r="I8" i="31" s="1"/>
  <c r="D8" i="31"/>
  <c r="C8" i="31"/>
  <c r="B8" i="31"/>
  <c r="F7" i="31"/>
  <c r="J7" i="31" s="1"/>
  <c r="E7" i="31"/>
  <c r="I7" i="31" s="1"/>
  <c r="D7" i="31"/>
  <c r="C7" i="31"/>
  <c r="B7" i="31"/>
  <c r="J6" i="31"/>
  <c r="F6" i="31"/>
  <c r="E6" i="31"/>
  <c r="I6" i="31" s="1"/>
  <c r="D6" i="31"/>
  <c r="C6" i="31"/>
  <c r="C10" i="31" s="1"/>
  <c r="B6" i="31"/>
  <c r="C4" i="31"/>
  <c r="AB71" i="30"/>
  <c r="AA71" i="30"/>
  <c r="Z71" i="30"/>
  <c r="Y71" i="30"/>
  <c r="X71" i="30"/>
  <c r="W71" i="30"/>
  <c r="V71" i="30"/>
  <c r="U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AF71" i="30" s="1"/>
  <c r="E71" i="30"/>
  <c r="AE71" i="30" s="1"/>
  <c r="D71" i="30"/>
  <c r="C71" i="30"/>
  <c r="AF70" i="30"/>
  <c r="AE70" i="30"/>
  <c r="AD70" i="30"/>
  <c r="AC70" i="30"/>
  <c r="T70" i="30"/>
  <c r="S70" i="30"/>
  <c r="AF69" i="30"/>
  <c r="AE69" i="30"/>
  <c r="AD69" i="30"/>
  <c r="AD71" i="30" s="1"/>
  <c r="AC69" i="30"/>
  <c r="AC71" i="30" s="1"/>
  <c r="T69" i="30"/>
  <c r="S69" i="30"/>
  <c r="AB67" i="30"/>
  <c r="AA67" i="30"/>
  <c r="Z67" i="30"/>
  <c r="Y67" i="30"/>
  <c r="X67" i="30"/>
  <c r="W67" i="30"/>
  <c r="V67" i="30"/>
  <c r="U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AF67" i="30" s="1"/>
  <c r="E67" i="30"/>
  <c r="AE67" i="30" s="1"/>
  <c r="D67" i="30"/>
  <c r="AD67" i="30" s="1"/>
  <c r="C67" i="30"/>
  <c r="AC67" i="30" s="1"/>
  <c r="AF66" i="30"/>
  <c r="AE66" i="30"/>
  <c r="AD66" i="30"/>
  <c r="AC66" i="30"/>
  <c r="T66" i="30"/>
  <c r="S66" i="30"/>
  <c r="AF65" i="30"/>
  <c r="AE65" i="30"/>
  <c r="AD65" i="30"/>
  <c r="AC65" i="30"/>
  <c r="T65" i="30"/>
  <c r="S65" i="30"/>
  <c r="AF64" i="30"/>
  <c r="AE64" i="30"/>
  <c r="AD64" i="30"/>
  <c r="AC64" i="30"/>
  <c r="T64" i="30"/>
  <c r="S64" i="30"/>
  <c r="AF63" i="30"/>
  <c r="AE63" i="30"/>
  <c r="AD63" i="30"/>
  <c r="AC63" i="30"/>
  <c r="T63" i="30"/>
  <c r="S63" i="30"/>
  <c r="AB61" i="30"/>
  <c r="AA61" i="30"/>
  <c r="Z61" i="30"/>
  <c r="Y61" i="30"/>
  <c r="X61" i="30"/>
  <c r="W61" i="30"/>
  <c r="V61" i="30"/>
  <c r="U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AF61" i="30" s="1"/>
  <c r="E61" i="30"/>
  <c r="AE61" i="30" s="1"/>
  <c r="D61" i="30"/>
  <c r="AD61" i="30" s="1"/>
  <c r="C61" i="30"/>
  <c r="AC61" i="30" s="1"/>
  <c r="AF60" i="30"/>
  <c r="AE60" i="30"/>
  <c r="AD60" i="30"/>
  <c r="AC60" i="30"/>
  <c r="T60" i="30"/>
  <c r="AB59" i="30"/>
  <c r="AA59" i="30"/>
  <c r="Z59" i="30"/>
  <c r="Y59" i="30"/>
  <c r="X59" i="30"/>
  <c r="W59" i="30"/>
  <c r="V59" i="30"/>
  <c r="U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AF59" i="30" s="1"/>
  <c r="E59" i="30"/>
  <c r="AE59" i="30" s="1"/>
  <c r="D59" i="30"/>
  <c r="AD59" i="30" s="1"/>
  <c r="C59" i="30"/>
  <c r="AC59" i="30" s="1"/>
  <c r="AF58" i="30"/>
  <c r="AE58" i="30"/>
  <c r="AD58" i="30"/>
  <c r="AC58" i="30"/>
  <c r="T58" i="30"/>
  <c r="S58" i="30"/>
  <c r="AF57" i="30"/>
  <c r="AE57" i="30"/>
  <c r="AD57" i="30"/>
  <c r="AC57" i="30"/>
  <c r="T57" i="30"/>
  <c r="S57" i="30"/>
  <c r="AF56" i="30"/>
  <c r="AE56" i="30"/>
  <c r="AD56" i="30"/>
  <c r="AC56" i="30"/>
  <c r="T56" i="30"/>
  <c r="S56" i="30"/>
  <c r="AB49" i="30"/>
  <c r="AA49" i="30"/>
  <c r="Z49" i="30"/>
  <c r="Y49" i="30"/>
  <c r="X49" i="30"/>
  <c r="W49" i="30"/>
  <c r="V49" i="30"/>
  <c r="U49" i="30"/>
  <c r="R49" i="30"/>
  <c r="Q49" i="30"/>
  <c r="P49" i="30"/>
  <c r="O49" i="30"/>
  <c r="N49" i="30"/>
  <c r="M49" i="30"/>
  <c r="L49" i="30"/>
  <c r="K49" i="30"/>
  <c r="J49" i="30"/>
  <c r="I49" i="30"/>
  <c r="H49" i="30"/>
  <c r="G49" i="30"/>
  <c r="F49" i="30"/>
  <c r="AF49" i="30" s="1"/>
  <c r="E49" i="30"/>
  <c r="AE49" i="30" s="1"/>
  <c r="D49" i="30"/>
  <c r="AD49" i="30" s="1"/>
  <c r="C49" i="30"/>
  <c r="AC49" i="30" s="1"/>
  <c r="AF48" i="30"/>
  <c r="AE48" i="30"/>
  <c r="AD48" i="30"/>
  <c r="AC48" i="30"/>
  <c r="T48" i="30"/>
  <c r="S48" i="30"/>
  <c r="AF47" i="30"/>
  <c r="AE47" i="30"/>
  <c r="AD47" i="30"/>
  <c r="AC47" i="30"/>
  <c r="T47" i="30"/>
  <c r="S47" i="30"/>
  <c r="AB45" i="30"/>
  <c r="AA45" i="30"/>
  <c r="AA51" i="30" s="1"/>
  <c r="AA72" i="30" s="1"/>
  <c r="Z45" i="30"/>
  <c r="Y45" i="30"/>
  <c r="X45" i="30"/>
  <c r="W45" i="30"/>
  <c r="W53" i="30" s="1"/>
  <c r="V45" i="30"/>
  <c r="U45" i="30"/>
  <c r="R45" i="30"/>
  <c r="Q45" i="30"/>
  <c r="Q53" i="30" s="1"/>
  <c r="P45" i="30"/>
  <c r="O45" i="30"/>
  <c r="N45" i="30"/>
  <c r="M45" i="30"/>
  <c r="M53" i="30" s="1"/>
  <c r="L45" i="30"/>
  <c r="K45" i="30"/>
  <c r="J45" i="30"/>
  <c r="I45" i="30"/>
  <c r="I53" i="30" s="1"/>
  <c r="H45" i="30"/>
  <c r="G45" i="30"/>
  <c r="F45" i="30"/>
  <c r="AF45" i="30" s="1"/>
  <c r="E45" i="30"/>
  <c r="AE45" i="30" s="1"/>
  <c r="D45" i="30"/>
  <c r="AD45" i="30" s="1"/>
  <c r="C45" i="30"/>
  <c r="AC45" i="30" s="1"/>
  <c r="AF44" i="30"/>
  <c r="AE44" i="30"/>
  <c r="AD44" i="30"/>
  <c r="AC44" i="30"/>
  <c r="T44" i="30"/>
  <c r="S44" i="30"/>
  <c r="AF43" i="30"/>
  <c r="AE43" i="30"/>
  <c r="AD43" i="30"/>
  <c r="AC43" i="30"/>
  <c r="T43" i="30"/>
  <c r="S43" i="30"/>
  <c r="AF42" i="30"/>
  <c r="AE42" i="30"/>
  <c r="AD42" i="30"/>
  <c r="AC42" i="30"/>
  <c r="T42" i="30"/>
  <c r="S42" i="30"/>
  <c r="AF41" i="30"/>
  <c r="AE41" i="30"/>
  <c r="AD41" i="30"/>
  <c r="AC41" i="30"/>
  <c r="T41" i="30"/>
  <c r="S41" i="30"/>
  <c r="AF40" i="30"/>
  <c r="AE40" i="30"/>
  <c r="AD40" i="30"/>
  <c r="AC40" i="30"/>
  <c r="T40" i="30"/>
  <c r="S40" i="30"/>
  <c r="AF39" i="30"/>
  <c r="AE39" i="30"/>
  <c r="AD39" i="30"/>
  <c r="AC39" i="30"/>
  <c r="T39" i="30"/>
  <c r="S39" i="30"/>
  <c r="AF38" i="30"/>
  <c r="AE38" i="30"/>
  <c r="AD38" i="30"/>
  <c r="AC38" i="30"/>
  <c r="T38" i="30"/>
  <c r="S38" i="30"/>
  <c r="AF37" i="30"/>
  <c r="AE37" i="30"/>
  <c r="AD37" i="30"/>
  <c r="AC37" i="30"/>
  <c r="T37" i="30"/>
  <c r="S37" i="30"/>
  <c r="AF36" i="30"/>
  <c r="AE36" i="30"/>
  <c r="AD36" i="30"/>
  <c r="AC36" i="30"/>
  <c r="T36" i="30"/>
  <c r="S36" i="30"/>
  <c r="AF35" i="30"/>
  <c r="AE35" i="30"/>
  <c r="AD35" i="30"/>
  <c r="AC35" i="30"/>
  <c r="T35" i="30"/>
  <c r="S35" i="30"/>
  <c r="AF34" i="30"/>
  <c r="AE34" i="30"/>
  <c r="AD34" i="30"/>
  <c r="AC34" i="30"/>
  <c r="T34" i="30"/>
  <c r="S34" i="30"/>
  <c r="AF33" i="30"/>
  <c r="AE33" i="30"/>
  <c r="AD33" i="30"/>
  <c r="AC33" i="30"/>
  <c r="T33" i="30"/>
  <c r="S33" i="30"/>
  <c r="AF32" i="30"/>
  <c r="AE32" i="30"/>
  <c r="AD32" i="30"/>
  <c r="AC32" i="30"/>
  <c r="T32" i="30"/>
  <c r="S32" i="30"/>
  <c r="AF31" i="30"/>
  <c r="AE31" i="30"/>
  <c r="AD31" i="30"/>
  <c r="AC31" i="30"/>
  <c r="T31" i="30"/>
  <c r="S31" i="30"/>
  <c r="AF30" i="30"/>
  <c r="AE30" i="30"/>
  <c r="AD30" i="30"/>
  <c r="AC30" i="30"/>
  <c r="T30" i="30"/>
  <c r="S30" i="30"/>
  <c r="AF29" i="30"/>
  <c r="AE29" i="30"/>
  <c r="AD29" i="30"/>
  <c r="AC29" i="30"/>
  <c r="T29" i="30"/>
  <c r="S29" i="30"/>
  <c r="AF28" i="30"/>
  <c r="AE28" i="30"/>
  <c r="AD28" i="30"/>
  <c r="AC28" i="30"/>
  <c r="T28" i="30"/>
  <c r="S28" i="30"/>
  <c r="AF27" i="30"/>
  <c r="AE27" i="30"/>
  <c r="AD27" i="30"/>
  <c r="AC27" i="30"/>
  <c r="T27" i="30"/>
  <c r="S27" i="30"/>
  <c r="AF26" i="30"/>
  <c r="AE26" i="30"/>
  <c r="AD26" i="30"/>
  <c r="AC26" i="30"/>
  <c r="T26" i="30"/>
  <c r="S26" i="30"/>
  <c r="AF25" i="30"/>
  <c r="AE25" i="30"/>
  <c r="AD25" i="30"/>
  <c r="AC25" i="30"/>
  <c r="T25" i="30"/>
  <c r="S25" i="30"/>
  <c r="AF24" i="30"/>
  <c r="AE24" i="30"/>
  <c r="AD24" i="30"/>
  <c r="AC24" i="30"/>
  <c r="T24" i="30"/>
  <c r="S24" i="30"/>
  <c r="AB21" i="30"/>
  <c r="AA21" i="30"/>
  <c r="Z21" i="30"/>
  <c r="Y21" i="30"/>
  <c r="X21" i="30"/>
  <c r="W21" i="30"/>
  <c r="V21" i="30"/>
  <c r="U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AF20" i="30"/>
  <c r="AE20" i="30"/>
  <c r="AD20" i="30"/>
  <c r="AC20" i="30"/>
  <c r="T20" i="30"/>
  <c r="S20" i="30"/>
  <c r="AF19" i="30"/>
  <c r="AE19" i="30"/>
  <c r="AD19" i="30"/>
  <c r="AC19" i="30"/>
  <c r="T19" i="30"/>
  <c r="S19" i="30"/>
  <c r="AF18" i="30"/>
  <c r="AE18" i="30"/>
  <c r="AD18" i="30"/>
  <c r="AC18" i="30"/>
  <c r="T18" i="30"/>
  <c r="S18" i="30"/>
  <c r="AF17" i="30"/>
  <c r="AE17" i="30"/>
  <c r="AD17" i="30"/>
  <c r="AC17" i="30"/>
  <c r="T17" i="30"/>
  <c r="S17" i="30"/>
  <c r="AF16" i="30"/>
  <c r="AE16" i="30"/>
  <c r="AD16" i="30"/>
  <c r="AC16" i="30"/>
  <c r="T16" i="30"/>
  <c r="S16" i="30"/>
  <c r="AF15" i="30"/>
  <c r="AE15" i="30"/>
  <c r="AD15" i="30"/>
  <c r="AC15" i="30"/>
  <c r="T15" i="30"/>
  <c r="S15" i="30"/>
  <c r="AF14" i="30"/>
  <c r="AE14" i="30"/>
  <c r="AD14" i="30"/>
  <c r="AC14" i="30"/>
  <c r="AC21" i="30" s="1"/>
  <c r="T14" i="30"/>
  <c r="S14" i="30"/>
  <c r="AF13" i="30"/>
  <c r="AF21" i="30" s="1"/>
  <c r="AE13" i="30"/>
  <c r="AE21" i="30" s="1"/>
  <c r="AD13" i="30"/>
  <c r="AD21" i="30" s="1"/>
  <c r="AC13" i="30"/>
  <c r="T13" i="30"/>
  <c r="S13" i="30"/>
  <c r="AB10" i="30"/>
  <c r="AB53" i="30" s="1"/>
  <c r="AA10" i="30"/>
  <c r="Z10" i="30"/>
  <c r="Z53" i="30" s="1"/>
  <c r="Y10" i="30"/>
  <c r="Y53" i="30" s="1"/>
  <c r="X10" i="30"/>
  <c r="X53" i="30" s="1"/>
  <c r="W10" i="30"/>
  <c r="V10" i="30"/>
  <c r="V53" i="30" s="1"/>
  <c r="U10" i="30"/>
  <c r="U53" i="30" s="1"/>
  <c r="R10" i="30"/>
  <c r="R53" i="30" s="1"/>
  <c r="Q10" i="30"/>
  <c r="P10" i="30"/>
  <c r="P53" i="30" s="1"/>
  <c r="O10" i="30"/>
  <c r="O53" i="30" s="1"/>
  <c r="N10" i="30"/>
  <c r="N53" i="30" s="1"/>
  <c r="M10" i="30"/>
  <c r="L10" i="30"/>
  <c r="L53" i="30" s="1"/>
  <c r="K10" i="30"/>
  <c r="K53" i="30" s="1"/>
  <c r="J10" i="30"/>
  <c r="J53" i="30" s="1"/>
  <c r="I10" i="30"/>
  <c r="H10" i="30"/>
  <c r="H53" i="30" s="1"/>
  <c r="G10" i="30"/>
  <c r="G53" i="30" s="1"/>
  <c r="F10" i="30"/>
  <c r="F53" i="30" s="1"/>
  <c r="AF53" i="30" s="1"/>
  <c r="E10" i="30"/>
  <c r="D10" i="30"/>
  <c r="D53" i="30" s="1"/>
  <c r="AD53" i="30" s="1"/>
  <c r="C10" i="30"/>
  <c r="C53" i="30" s="1"/>
  <c r="AC53" i="30" s="1"/>
  <c r="AF9" i="30"/>
  <c r="AE9" i="30"/>
  <c r="AD9" i="30"/>
  <c r="AC9" i="30"/>
  <c r="AC10" i="30" s="1"/>
  <c r="T9" i="30"/>
  <c r="AF8" i="30"/>
  <c r="AE8" i="30"/>
  <c r="AD8" i="30"/>
  <c r="AC8" i="30"/>
  <c r="T8" i="30"/>
  <c r="AF7" i="30"/>
  <c r="AE7" i="30"/>
  <c r="AD7" i="30"/>
  <c r="AD10" i="30" s="1"/>
  <c r="AC7" i="30"/>
  <c r="T7" i="30"/>
  <c r="AF6" i="30"/>
  <c r="AF10" i="30" s="1"/>
  <c r="AE6" i="30"/>
  <c r="AE10" i="30" s="1"/>
  <c r="AD6" i="30"/>
  <c r="AC6" i="30"/>
  <c r="T6" i="30"/>
  <c r="M4" i="30"/>
  <c r="Q4" i="30" s="1"/>
  <c r="W4" i="30" s="1"/>
  <c r="AA4" i="30" s="1"/>
  <c r="AE4" i="30" s="1"/>
  <c r="I4" i="30"/>
  <c r="G4" i="30"/>
  <c r="K4" i="30" s="1"/>
  <c r="O4" i="30" s="1"/>
  <c r="U4" i="30" s="1"/>
  <c r="Y4" i="30" s="1"/>
  <c r="AC4" i="30" s="1"/>
  <c r="S2" i="30"/>
  <c r="E61" i="31" l="1"/>
  <c r="I61" i="31" s="1"/>
  <c r="D10" i="31"/>
  <c r="F21" i="31"/>
  <c r="J21" i="31" s="1"/>
  <c r="D45" i="31"/>
  <c r="D53" i="31" s="1"/>
  <c r="E59" i="31"/>
  <c r="I59" i="31" s="1"/>
  <c r="F61" i="31"/>
  <c r="J61" i="31" s="1"/>
  <c r="C67" i="31"/>
  <c r="J63" i="31"/>
  <c r="C21" i="31"/>
  <c r="E45" i="31"/>
  <c r="I45" i="31" s="1"/>
  <c r="D67" i="31"/>
  <c r="F71" i="31"/>
  <c r="J71" i="31" s="1"/>
  <c r="F10" i="31"/>
  <c r="D21" i="31"/>
  <c r="C59" i="31"/>
  <c r="I56" i="31"/>
  <c r="C53" i="31"/>
  <c r="C51" i="31"/>
  <c r="D51" i="31"/>
  <c r="D72" i="31" s="1"/>
  <c r="J10" i="31"/>
  <c r="E10" i="31"/>
  <c r="E67" i="31"/>
  <c r="I67" i="31" s="1"/>
  <c r="E49" i="31"/>
  <c r="I49" i="31" s="1"/>
  <c r="E21" i="31"/>
  <c r="I21" i="31" s="1"/>
  <c r="F45" i="31"/>
  <c r="J45" i="31" s="1"/>
  <c r="F49" i="31"/>
  <c r="J49" i="31" s="1"/>
  <c r="E71" i="31"/>
  <c r="I71" i="31" s="1"/>
  <c r="I24" i="31"/>
  <c r="G51" i="31"/>
  <c r="G72" i="31" s="1"/>
  <c r="E51" i="30"/>
  <c r="M51" i="30"/>
  <c r="M72" i="30" s="1"/>
  <c r="W51" i="30"/>
  <c r="W72" i="30" s="1"/>
  <c r="E53" i="30"/>
  <c r="AE53" i="30" s="1"/>
  <c r="AA53" i="30"/>
  <c r="F51" i="30"/>
  <c r="J51" i="30"/>
  <c r="J72" i="30" s="1"/>
  <c r="N51" i="30"/>
  <c r="N72" i="30" s="1"/>
  <c r="R51" i="30"/>
  <c r="R72" i="30" s="1"/>
  <c r="X51" i="30"/>
  <c r="X72" i="30" s="1"/>
  <c r="AB51" i="30"/>
  <c r="AB72" i="30" s="1"/>
  <c r="Q51" i="30"/>
  <c r="Q72" i="30" s="1"/>
  <c r="C51" i="30"/>
  <c r="G51" i="30"/>
  <c r="G72" i="30" s="1"/>
  <c r="K51" i="30"/>
  <c r="K72" i="30" s="1"/>
  <c r="O51" i="30"/>
  <c r="O72" i="30" s="1"/>
  <c r="U51" i="30"/>
  <c r="U72" i="30" s="1"/>
  <c r="Y51" i="30"/>
  <c r="Y72" i="30" s="1"/>
  <c r="I51" i="30"/>
  <c r="I72" i="30" s="1"/>
  <c r="D51" i="30"/>
  <c r="H51" i="30"/>
  <c r="H72" i="30" s="1"/>
  <c r="L51" i="30"/>
  <c r="L72" i="30" s="1"/>
  <c r="P51" i="30"/>
  <c r="P72" i="30" s="1"/>
  <c r="V51" i="30"/>
  <c r="V72" i="30" s="1"/>
  <c r="Z51" i="30"/>
  <c r="Z72" i="30" s="1"/>
  <c r="C72" i="31" l="1"/>
  <c r="I10" i="31"/>
  <c r="E53" i="31"/>
  <c r="I53" i="31" s="1"/>
  <c r="E51" i="31"/>
  <c r="F51" i="31"/>
  <c r="F53" i="31"/>
  <c r="J53" i="31" s="1"/>
  <c r="AD51" i="30"/>
  <c r="D72" i="30"/>
  <c r="AD72" i="30" s="1"/>
  <c r="AF51" i="30"/>
  <c r="F72" i="30"/>
  <c r="AF72" i="30" s="1"/>
  <c r="AC51" i="30"/>
  <c r="C72" i="30"/>
  <c r="AC72" i="30" s="1"/>
  <c r="E72" i="30"/>
  <c r="AE72" i="30" s="1"/>
  <c r="AE51" i="30"/>
  <c r="F72" i="31" l="1"/>
  <c r="J72" i="31" s="1"/>
  <c r="J51" i="31"/>
  <c r="E72" i="31"/>
  <c r="I72" i="31" s="1"/>
  <c r="I51" i="31"/>
  <c r="V36" i="28"/>
  <c r="U36" i="28"/>
  <c r="T36" i="28"/>
  <c r="S36" i="28"/>
  <c r="R36" i="28"/>
  <c r="Q36" i="28"/>
  <c r="P36" i="28"/>
  <c r="N36" i="28"/>
  <c r="M36" i="28"/>
  <c r="L36" i="28"/>
  <c r="K36" i="28"/>
  <c r="J36" i="28"/>
  <c r="I36" i="28"/>
  <c r="G36" i="28"/>
  <c r="F36" i="28"/>
  <c r="E36" i="28"/>
  <c r="D36" i="28"/>
  <c r="C36" i="28"/>
  <c r="B36" i="28"/>
  <c r="O35" i="28"/>
  <c r="H35" i="28"/>
  <c r="O34" i="28"/>
  <c r="H34" i="28"/>
  <c r="O33" i="28"/>
  <c r="H33" i="28"/>
  <c r="O32" i="28"/>
  <c r="H32" i="28"/>
  <c r="O31" i="28"/>
  <c r="H31" i="28"/>
  <c r="O30" i="28"/>
  <c r="H30" i="28"/>
  <c r="O29" i="28"/>
  <c r="H29" i="28"/>
  <c r="O28" i="28"/>
  <c r="H28" i="28"/>
  <c r="O27" i="28"/>
  <c r="H27" i="28"/>
  <c r="O26" i="28"/>
  <c r="H26" i="28"/>
  <c r="O25" i="28"/>
  <c r="H25" i="28"/>
  <c r="O24" i="28"/>
  <c r="H24" i="28"/>
  <c r="O23" i="28"/>
  <c r="H23" i="28"/>
  <c r="O22" i="28"/>
  <c r="H22" i="28"/>
  <c r="O21" i="28"/>
  <c r="H21" i="28"/>
  <c r="O20" i="28"/>
  <c r="H20" i="28"/>
  <c r="O19" i="28"/>
  <c r="H19" i="28"/>
  <c r="O18" i="28"/>
  <c r="H18" i="28"/>
  <c r="O17" i="28"/>
  <c r="H17" i="28"/>
  <c r="O16" i="28"/>
  <c r="H16" i="28"/>
  <c r="O15" i="28"/>
  <c r="H15" i="28"/>
  <c r="O14" i="28"/>
  <c r="H14" i="28"/>
  <c r="O13" i="28"/>
  <c r="H13" i="28"/>
  <c r="O12" i="28"/>
  <c r="H12" i="28"/>
  <c r="O11" i="28"/>
  <c r="H11" i="28"/>
  <c r="O10" i="28"/>
  <c r="H10" i="28"/>
  <c r="O9" i="28"/>
  <c r="H9" i="28"/>
  <c r="O8" i="28"/>
  <c r="H8" i="28"/>
  <c r="O7" i="28"/>
  <c r="H7" i="28"/>
  <c r="O6" i="28"/>
  <c r="O36" i="28" s="1"/>
  <c r="H6" i="28"/>
  <c r="H36" i="28" s="1"/>
  <c r="W57" i="27"/>
  <c r="V57" i="27"/>
  <c r="U57" i="27"/>
  <c r="T57" i="27"/>
  <c r="S57" i="27"/>
  <c r="R57" i="27"/>
  <c r="Q57" i="27"/>
  <c r="O57" i="27"/>
  <c r="N57" i="27"/>
  <c r="M57" i="27"/>
  <c r="L57" i="27"/>
  <c r="K57" i="27"/>
  <c r="J57" i="27"/>
  <c r="P57" i="27" s="1"/>
  <c r="I57" i="27"/>
  <c r="H57" i="27"/>
  <c r="G57" i="27"/>
  <c r="F57" i="27"/>
  <c r="E57" i="27"/>
  <c r="D57" i="27"/>
  <c r="C57" i="27"/>
  <c r="P56" i="27"/>
  <c r="I56" i="27"/>
  <c r="P55" i="27"/>
  <c r="I55" i="27"/>
  <c r="V54" i="27"/>
  <c r="U54" i="27"/>
  <c r="T54" i="27"/>
  <c r="S54" i="27"/>
  <c r="R54" i="27"/>
  <c r="Q54" i="27"/>
  <c r="W54" i="27" s="1"/>
  <c r="O54" i="27"/>
  <c r="N54" i="27"/>
  <c r="M54" i="27"/>
  <c r="L54" i="27"/>
  <c r="K54" i="27"/>
  <c r="J54" i="27"/>
  <c r="H54" i="27"/>
  <c r="G54" i="27"/>
  <c r="F54" i="27"/>
  <c r="E54" i="27"/>
  <c r="D54" i="27"/>
  <c r="C54" i="27"/>
  <c r="I54" i="27" s="1"/>
  <c r="P53" i="27"/>
  <c r="I53" i="27"/>
  <c r="P52" i="27"/>
  <c r="I52" i="27"/>
  <c r="P51" i="27"/>
  <c r="I51" i="27"/>
  <c r="P50" i="27"/>
  <c r="P54" i="27" s="1"/>
  <c r="I50" i="27"/>
  <c r="W49" i="27"/>
  <c r="V49" i="27"/>
  <c r="U49" i="27"/>
  <c r="T49" i="27"/>
  <c r="S49" i="27"/>
  <c r="R49" i="27"/>
  <c r="Q49" i="27"/>
  <c r="O49" i="27"/>
  <c r="N49" i="27"/>
  <c r="M49" i="27"/>
  <c r="L49" i="27"/>
  <c r="K49" i="27"/>
  <c r="J49" i="27"/>
  <c r="H49" i="27"/>
  <c r="G49" i="27"/>
  <c r="F49" i="27"/>
  <c r="E49" i="27"/>
  <c r="D49" i="27"/>
  <c r="C49" i="27"/>
  <c r="I49" i="27" s="1"/>
  <c r="P48" i="27"/>
  <c r="P49" i="27" s="1"/>
  <c r="I48" i="27"/>
  <c r="W47" i="27"/>
  <c r="V47" i="27"/>
  <c r="U47" i="27"/>
  <c r="T47" i="27"/>
  <c r="S47" i="27"/>
  <c r="R47" i="27"/>
  <c r="Q47" i="27"/>
  <c r="O47" i="27"/>
  <c r="N47" i="27"/>
  <c r="M47" i="27"/>
  <c r="L47" i="27"/>
  <c r="K47" i="27"/>
  <c r="J47" i="27"/>
  <c r="H47" i="27"/>
  <c r="G47" i="27"/>
  <c r="F47" i="27"/>
  <c r="E47" i="27"/>
  <c r="D47" i="27"/>
  <c r="C47" i="27"/>
  <c r="P46" i="27"/>
  <c r="I46" i="27"/>
  <c r="P45" i="27"/>
  <c r="I45" i="27"/>
  <c r="P44" i="27"/>
  <c r="P47" i="27" s="1"/>
  <c r="I44" i="27"/>
  <c r="I47" i="27" s="1"/>
  <c r="V43" i="27"/>
  <c r="U43" i="27"/>
  <c r="T43" i="27"/>
  <c r="S43" i="27"/>
  <c r="R43" i="27"/>
  <c r="Q43" i="27"/>
  <c r="W43" i="27" s="1"/>
  <c r="O43" i="27"/>
  <c r="N43" i="27"/>
  <c r="M43" i="27"/>
  <c r="L43" i="27"/>
  <c r="K43" i="27"/>
  <c r="J43" i="27"/>
  <c r="H43" i="27"/>
  <c r="G43" i="27"/>
  <c r="F43" i="27"/>
  <c r="E43" i="27"/>
  <c r="D43" i="27"/>
  <c r="C43" i="27"/>
  <c r="P42" i="27"/>
  <c r="I42" i="27"/>
  <c r="I43" i="27" s="1"/>
  <c r="P41" i="27"/>
  <c r="P43" i="27" s="1"/>
  <c r="I41" i="27"/>
  <c r="V40" i="27"/>
  <c r="U40" i="27"/>
  <c r="T40" i="27"/>
  <c r="S40" i="27"/>
  <c r="R40" i="27"/>
  <c r="Q40" i="27"/>
  <c r="W40" i="27" s="1"/>
  <c r="O40" i="27"/>
  <c r="N40" i="27"/>
  <c r="M40" i="27"/>
  <c r="L40" i="27"/>
  <c r="K40" i="27"/>
  <c r="J40" i="27"/>
  <c r="H40" i="27"/>
  <c r="G40" i="27"/>
  <c r="F40" i="27"/>
  <c r="E40" i="27"/>
  <c r="D40" i="27"/>
  <c r="C40" i="27"/>
  <c r="P39" i="27"/>
  <c r="I39" i="27"/>
  <c r="P38" i="27"/>
  <c r="I38" i="27"/>
  <c r="P37" i="27"/>
  <c r="I37" i="27"/>
  <c r="P36" i="27"/>
  <c r="I36" i="27"/>
  <c r="P35" i="27"/>
  <c r="I35" i="27"/>
  <c r="P34" i="27"/>
  <c r="I34" i="27"/>
  <c r="P33" i="27"/>
  <c r="I33" i="27"/>
  <c r="P32" i="27"/>
  <c r="I32" i="27"/>
  <c r="P31" i="27"/>
  <c r="I31" i="27"/>
  <c r="P30" i="27"/>
  <c r="I30" i="27"/>
  <c r="P29" i="27"/>
  <c r="I29" i="27"/>
  <c r="P28" i="27"/>
  <c r="I28" i="27"/>
  <c r="P27" i="27"/>
  <c r="I27" i="27"/>
  <c r="P26" i="27"/>
  <c r="I26" i="27"/>
  <c r="P25" i="27"/>
  <c r="I25" i="27"/>
  <c r="P24" i="27"/>
  <c r="I24" i="27"/>
  <c r="P23" i="27"/>
  <c r="I23" i="27"/>
  <c r="P22" i="27"/>
  <c r="I22" i="27"/>
  <c r="P21" i="27"/>
  <c r="I21" i="27"/>
  <c r="P20" i="27"/>
  <c r="I20" i="27"/>
  <c r="P19" i="27"/>
  <c r="P40" i="27" s="1"/>
  <c r="I19" i="27"/>
  <c r="I40" i="27" s="1"/>
  <c r="V18" i="27"/>
  <c r="V58" i="27" s="1"/>
  <c r="U18" i="27"/>
  <c r="U58" i="27" s="1"/>
  <c r="T18" i="27"/>
  <c r="T58" i="27" s="1"/>
  <c r="S18" i="27"/>
  <c r="S58" i="27" s="1"/>
  <c r="R18" i="27"/>
  <c r="R58" i="27" s="1"/>
  <c r="Q18" i="27"/>
  <c r="W18" i="27" s="1"/>
  <c r="W58" i="27" s="1"/>
  <c r="O18" i="27"/>
  <c r="O58" i="27" s="1"/>
  <c r="N18" i="27"/>
  <c r="N58" i="27" s="1"/>
  <c r="M18" i="27"/>
  <c r="M58" i="27" s="1"/>
  <c r="L18" i="27"/>
  <c r="L58" i="27" s="1"/>
  <c r="K18" i="27"/>
  <c r="K58" i="27" s="1"/>
  <c r="J18" i="27"/>
  <c r="J58" i="27" s="1"/>
  <c r="H18" i="27"/>
  <c r="H58" i="27" s="1"/>
  <c r="G18" i="27"/>
  <c r="G58" i="27" s="1"/>
  <c r="F18" i="27"/>
  <c r="F58" i="27" s="1"/>
  <c r="E18" i="27"/>
  <c r="E58" i="27" s="1"/>
  <c r="D18" i="27"/>
  <c r="D58" i="27" s="1"/>
  <c r="C18" i="27"/>
  <c r="C58" i="27" s="1"/>
  <c r="I58" i="27" s="1"/>
  <c r="P17" i="27"/>
  <c r="I17" i="27"/>
  <c r="P16" i="27"/>
  <c r="I16" i="27"/>
  <c r="P15" i="27"/>
  <c r="I15" i="27"/>
  <c r="P14" i="27"/>
  <c r="I14" i="27"/>
  <c r="P13" i="27"/>
  <c r="I13" i="27"/>
  <c r="P12" i="27"/>
  <c r="I12" i="27"/>
  <c r="P11" i="27"/>
  <c r="I11" i="27"/>
  <c r="P10" i="27"/>
  <c r="I10" i="27"/>
  <c r="P9" i="27"/>
  <c r="I9" i="27"/>
  <c r="P8" i="27"/>
  <c r="I8" i="27"/>
  <c r="P7" i="27"/>
  <c r="I7" i="27"/>
  <c r="I18" i="27" s="1"/>
  <c r="P6" i="27"/>
  <c r="P18" i="27" s="1"/>
  <c r="P58" i="27" s="1"/>
  <c r="I6" i="27"/>
  <c r="Q58" i="27" l="1"/>
  <c r="D35" i="25" l="1"/>
  <c r="E35" i="25" s="1"/>
  <c r="C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H49" i="24" l="1"/>
  <c r="K49" i="24" s="1"/>
  <c r="G49" i="24"/>
  <c r="J49" i="24" s="1"/>
  <c r="F49" i="24"/>
  <c r="E49" i="24"/>
  <c r="D49" i="24"/>
  <c r="I49" i="24" s="1"/>
  <c r="C49" i="24"/>
  <c r="K48" i="24"/>
  <c r="J48" i="24"/>
  <c r="I48" i="24"/>
  <c r="K47" i="24"/>
  <c r="J47" i="24"/>
  <c r="I47" i="24"/>
  <c r="K46" i="24"/>
  <c r="J46" i="24"/>
  <c r="I46" i="24"/>
  <c r="K45" i="24"/>
  <c r="J45" i="24"/>
  <c r="I45" i="24"/>
  <c r="K44" i="24"/>
  <c r="J44" i="24"/>
  <c r="I44" i="24"/>
  <c r="K43" i="24"/>
  <c r="J43" i="24"/>
  <c r="I43" i="24"/>
  <c r="K42" i="24"/>
  <c r="J42" i="24"/>
  <c r="I42" i="24"/>
  <c r="K41" i="24"/>
  <c r="J41" i="24"/>
  <c r="I41" i="24"/>
  <c r="K40" i="24"/>
  <c r="J40" i="24"/>
  <c r="I40" i="24"/>
  <c r="K39" i="24"/>
  <c r="J39" i="24"/>
  <c r="I39" i="24"/>
  <c r="K38" i="24"/>
  <c r="J38" i="24"/>
  <c r="I38" i="24"/>
  <c r="K37" i="24"/>
  <c r="J37" i="24"/>
  <c r="I37" i="24"/>
  <c r="K36" i="24"/>
  <c r="J36" i="24"/>
  <c r="I36" i="24"/>
  <c r="K35" i="24"/>
  <c r="J35" i="24"/>
  <c r="I35" i="24"/>
  <c r="K34" i="24"/>
  <c r="J34" i="24"/>
  <c r="I34" i="24"/>
  <c r="K33" i="24"/>
  <c r="J33" i="24"/>
  <c r="I33" i="24"/>
  <c r="K32" i="24"/>
  <c r="J32" i="24"/>
  <c r="I32" i="24"/>
  <c r="K31" i="24"/>
  <c r="J31" i="24"/>
  <c r="I31" i="24"/>
  <c r="K30" i="24"/>
  <c r="J30" i="24"/>
  <c r="I30" i="24"/>
  <c r="K29" i="24"/>
  <c r="J29" i="24"/>
  <c r="I29" i="24"/>
  <c r="K28" i="24"/>
  <c r="J28" i="24"/>
  <c r="I28" i="24"/>
  <c r="K27" i="24"/>
  <c r="J27" i="24"/>
  <c r="I27" i="24"/>
  <c r="K26" i="24"/>
  <c r="J26" i="24"/>
  <c r="I26" i="24"/>
  <c r="K25" i="24"/>
  <c r="J25" i="24"/>
  <c r="I25" i="24"/>
  <c r="K24" i="24"/>
  <c r="J24" i="24"/>
  <c r="I24" i="24"/>
  <c r="K23" i="24"/>
  <c r="J23" i="24"/>
  <c r="I23" i="24"/>
  <c r="K22" i="24"/>
  <c r="J22" i="24"/>
  <c r="I22" i="24"/>
  <c r="K21" i="24"/>
  <c r="J21" i="24"/>
  <c r="I21" i="24"/>
  <c r="K20" i="24"/>
  <c r="J20" i="24"/>
  <c r="I20" i="24"/>
  <c r="K19" i="24"/>
  <c r="J19" i="24"/>
  <c r="I19" i="24"/>
  <c r="K18" i="24"/>
  <c r="J18" i="24"/>
  <c r="I18" i="24"/>
  <c r="K17" i="24"/>
  <c r="J17" i="24"/>
  <c r="I17" i="24"/>
  <c r="K16" i="24"/>
  <c r="J16" i="24"/>
  <c r="I16" i="24"/>
  <c r="K15" i="24"/>
  <c r="J15" i="24"/>
  <c r="I15" i="24"/>
  <c r="K14" i="24"/>
  <c r="J14" i="24"/>
  <c r="I14" i="24"/>
  <c r="K13" i="24"/>
  <c r="J13" i="24"/>
  <c r="I13" i="24"/>
  <c r="K12" i="24"/>
  <c r="J12" i="24"/>
  <c r="I12" i="24"/>
  <c r="K11" i="24"/>
  <c r="J11" i="24"/>
  <c r="I11" i="24"/>
  <c r="K10" i="24"/>
  <c r="J10" i="24"/>
  <c r="I10" i="24"/>
  <c r="K9" i="24"/>
  <c r="J9" i="24"/>
  <c r="I9" i="24"/>
  <c r="K8" i="24"/>
  <c r="J8" i="24"/>
  <c r="I8" i="24"/>
  <c r="K7" i="24"/>
  <c r="J7" i="24"/>
  <c r="I7" i="24"/>
  <c r="K6" i="24"/>
  <c r="J6" i="24"/>
  <c r="I6" i="24"/>
  <c r="K5" i="24"/>
  <c r="J5" i="24"/>
  <c r="I5" i="24"/>
  <c r="K4" i="24"/>
  <c r="J4" i="24"/>
  <c r="I4" i="24"/>
  <c r="F48" i="23" l="1"/>
  <c r="E48" i="23"/>
  <c r="G48" i="23" s="1"/>
  <c r="D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48" i="22" l="1"/>
  <c r="E48" i="22"/>
  <c r="F48" i="22" s="1"/>
  <c r="D48" i="22"/>
  <c r="H48" i="22" s="1"/>
  <c r="H47" i="22"/>
  <c r="F47" i="22"/>
  <c r="H46" i="22"/>
  <c r="F46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5" i="22"/>
  <c r="F35" i="22"/>
  <c r="H34" i="22"/>
  <c r="F34" i="22"/>
  <c r="H33" i="22"/>
  <c r="F33" i="22"/>
  <c r="H32" i="22"/>
  <c r="F32" i="22"/>
  <c r="H31" i="22"/>
  <c r="F31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20" i="22"/>
  <c r="F20" i="22"/>
  <c r="H19" i="22"/>
  <c r="F19" i="22"/>
  <c r="H18" i="22"/>
  <c r="F18" i="22"/>
  <c r="H17" i="22"/>
  <c r="F17" i="22"/>
  <c r="H16" i="22"/>
  <c r="F16" i="22"/>
  <c r="H15" i="22"/>
  <c r="F15" i="22"/>
  <c r="H14" i="22"/>
  <c r="F14" i="22"/>
  <c r="H13" i="22"/>
  <c r="F13" i="22"/>
  <c r="H12" i="22"/>
  <c r="F12" i="22"/>
  <c r="H11" i="22"/>
  <c r="F11" i="22"/>
  <c r="H10" i="22"/>
  <c r="F10" i="22"/>
  <c r="H9" i="22"/>
  <c r="F9" i="22"/>
  <c r="H8" i="22"/>
  <c r="F8" i="22"/>
  <c r="H7" i="22"/>
  <c r="F7" i="22"/>
  <c r="H6" i="22"/>
  <c r="F6" i="22"/>
  <c r="H5" i="22"/>
  <c r="F5" i="22"/>
  <c r="H4" i="22"/>
  <c r="F4" i="22"/>
  <c r="H3" i="22"/>
  <c r="F3" i="22"/>
  <c r="N73" i="20" l="1"/>
  <c r="M73" i="20"/>
  <c r="L73" i="20"/>
  <c r="K73" i="20"/>
  <c r="J73" i="20"/>
  <c r="I73" i="20"/>
  <c r="H73" i="20"/>
  <c r="G73" i="20"/>
  <c r="F73" i="20"/>
  <c r="E73" i="20"/>
  <c r="D73" i="20"/>
  <c r="C73" i="20"/>
  <c r="N69" i="20"/>
  <c r="M69" i="20"/>
  <c r="L69" i="20"/>
  <c r="K69" i="20"/>
  <c r="J69" i="20"/>
  <c r="I69" i="20"/>
  <c r="H69" i="20"/>
  <c r="G69" i="20"/>
  <c r="F69" i="20"/>
  <c r="E69" i="20"/>
  <c r="D69" i="20"/>
  <c r="C69" i="20"/>
  <c r="N63" i="20"/>
  <c r="M63" i="20"/>
  <c r="L63" i="20"/>
  <c r="K63" i="20"/>
  <c r="J63" i="20"/>
  <c r="I63" i="20"/>
  <c r="H63" i="20"/>
  <c r="G63" i="20"/>
  <c r="F63" i="20"/>
  <c r="E63" i="20"/>
  <c r="D63" i="20"/>
  <c r="C63" i="20"/>
  <c r="N61" i="20"/>
  <c r="M61" i="20"/>
  <c r="L61" i="20"/>
  <c r="K61" i="20"/>
  <c r="J61" i="20"/>
  <c r="I61" i="20"/>
  <c r="H61" i="20"/>
  <c r="G61" i="20"/>
  <c r="F61" i="20"/>
  <c r="E61" i="20"/>
  <c r="D61" i="20"/>
  <c r="C61" i="20"/>
  <c r="N54" i="20"/>
  <c r="M54" i="20"/>
  <c r="L54" i="20"/>
  <c r="K54" i="20"/>
  <c r="J54" i="20"/>
  <c r="I54" i="20"/>
  <c r="H54" i="20"/>
  <c r="G54" i="20"/>
  <c r="F54" i="20"/>
  <c r="E54" i="20"/>
  <c r="D54" i="20"/>
  <c r="C54" i="20"/>
  <c r="N50" i="20"/>
  <c r="M50" i="20"/>
  <c r="L50" i="20"/>
  <c r="K50" i="20"/>
  <c r="J50" i="20"/>
  <c r="I50" i="20"/>
  <c r="H50" i="20"/>
  <c r="G50" i="20"/>
  <c r="F50" i="20"/>
  <c r="E50" i="20"/>
  <c r="D50" i="20"/>
  <c r="C50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N11" i="20"/>
  <c r="N55" i="20" s="1"/>
  <c r="N56" i="20" s="1"/>
  <c r="N74" i="20" s="1"/>
  <c r="M11" i="20"/>
  <c r="M55" i="20" s="1"/>
  <c r="M56" i="20" s="1"/>
  <c r="M74" i="20" s="1"/>
  <c r="L11" i="20"/>
  <c r="L55" i="20" s="1"/>
  <c r="L56" i="20" s="1"/>
  <c r="L74" i="20" s="1"/>
  <c r="K11" i="20"/>
  <c r="K55" i="20" s="1"/>
  <c r="K56" i="20" s="1"/>
  <c r="K74" i="20" s="1"/>
  <c r="J11" i="20"/>
  <c r="J55" i="20" s="1"/>
  <c r="J56" i="20" s="1"/>
  <c r="J74" i="20" s="1"/>
  <c r="I11" i="20"/>
  <c r="I55" i="20" s="1"/>
  <c r="I56" i="20" s="1"/>
  <c r="I74" i="20" s="1"/>
  <c r="H11" i="20"/>
  <c r="H55" i="20" s="1"/>
  <c r="H56" i="20" s="1"/>
  <c r="H74" i="20" s="1"/>
  <c r="G11" i="20"/>
  <c r="G55" i="20" s="1"/>
  <c r="G56" i="20" s="1"/>
  <c r="G74" i="20" s="1"/>
  <c r="F11" i="20"/>
  <c r="F55" i="20" s="1"/>
  <c r="F56" i="20" s="1"/>
  <c r="F74" i="20" s="1"/>
  <c r="E11" i="20"/>
  <c r="E55" i="20" s="1"/>
  <c r="E56" i="20" s="1"/>
  <c r="E74" i="20" s="1"/>
  <c r="D11" i="20"/>
  <c r="D55" i="20" s="1"/>
  <c r="D56" i="20" s="1"/>
  <c r="D74" i="20" s="1"/>
  <c r="C11" i="20"/>
  <c r="C55" i="20" s="1"/>
  <c r="C56" i="20" s="1"/>
  <c r="C74" i="20" s="1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C73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C63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C50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V11" i="19"/>
  <c r="V55" i="19" s="1"/>
  <c r="U11" i="19"/>
  <c r="U55" i="19" s="1"/>
  <c r="T11" i="19"/>
  <c r="T55" i="19" s="1"/>
  <c r="S11" i="19"/>
  <c r="S55" i="19" s="1"/>
  <c r="R11" i="19"/>
  <c r="R55" i="19" s="1"/>
  <c r="Q11" i="19"/>
  <c r="Q55" i="19" s="1"/>
  <c r="P11" i="19"/>
  <c r="P55" i="19" s="1"/>
  <c r="O11" i="19"/>
  <c r="O55" i="19" s="1"/>
  <c r="N11" i="19"/>
  <c r="N55" i="19" s="1"/>
  <c r="M11" i="19"/>
  <c r="M55" i="19" s="1"/>
  <c r="L11" i="19"/>
  <c r="L55" i="19" s="1"/>
  <c r="K11" i="19"/>
  <c r="K55" i="19" s="1"/>
  <c r="J11" i="19"/>
  <c r="J55" i="19" s="1"/>
  <c r="I11" i="19"/>
  <c r="I55" i="19" s="1"/>
  <c r="H11" i="19"/>
  <c r="H55" i="19" s="1"/>
  <c r="G11" i="19"/>
  <c r="G55" i="19" s="1"/>
  <c r="F11" i="19"/>
  <c r="F55" i="19" s="1"/>
  <c r="E11" i="19"/>
  <c r="E55" i="19" s="1"/>
  <c r="D11" i="19"/>
  <c r="D55" i="19" s="1"/>
  <c r="C11" i="19"/>
  <c r="C55" i="19" s="1"/>
  <c r="S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T76" i="18"/>
  <c r="S76" i="18"/>
  <c r="R76" i="18"/>
  <c r="T75" i="18"/>
  <c r="T77" i="18" s="1"/>
  <c r="S75" i="18"/>
  <c r="R75" i="18"/>
  <c r="R77" i="18" s="1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T72" i="18"/>
  <c r="S72" i="18"/>
  <c r="R72" i="18"/>
  <c r="T71" i="18"/>
  <c r="S71" i="18"/>
  <c r="R71" i="18"/>
  <c r="T70" i="18"/>
  <c r="S70" i="18"/>
  <c r="S73" i="18" s="1"/>
  <c r="R70" i="18"/>
  <c r="T69" i="18"/>
  <c r="T73" i="18" s="1"/>
  <c r="S69" i="18"/>
  <c r="R69" i="18"/>
  <c r="R73" i="18" s="1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T66" i="18"/>
  <c r="T67" i="18" s="1"/>
  <c r="S66" i="18"/>
  <c r="S67" i="18" s="1"/>
  <c r="R66" i="18"/>
  <c r="R67" i="18" s="1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T64" i="18"/>
  <c r="S64" i="18"/>
  <c r="R64" i="18"/>
  <c r="T63" i="18"/>
  <c r="S63" i="18"/>
  <c r="R63" i="18"/>
  <c r="T62" i="18"/>
  <c r="T65" i="18" s="1"/>
  <c r="S62" i="18"/>
  <c r="S65" i="18" s="1"/>
  <c r="R62" i="18"/>
  <c r="R65" i="18" s="1"/>
  <c r="O59" i="18"/>
  <c r="O60" i="18" s="1"/>
  <c r="O78" i="18" s="1"/>
  <c r="K59" i="18"/>
  <c r="K60" i="18" s="1"/>
  <c r="K78" i="18" s="1"/>
  <c r="G59" i="18"/>
  <c r="G60" i="18" s="1"/>
  <c r="G78" i="18" s="1"/>
  <c r="C59" i="18"/>
  <c r="C60" i="18" s="1"/>
  <c r="C78" i="18" s="1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T57" i="18"/>
  <c r="S57" i="18"/>
  <c r="R57" i="18"/>
  <c r="T56" i="18"/>
  <c r="T58" i="18" s="1"/>
  <c r="S56" i="18"/>
  <c r="S58" i="18" s="1"/>
  <c r="R56" i="18"/>
  <c r="R58" i="18" s="1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T53" i="18"/>
  <c r="S53" i="18"/>
  <c r="R53" i="18"/>
  <c r="T52" i="18"/>
  <c r="S52" i="18"/>
  <c r="R52" i="18"/>
  <c r="T51" i="18"/>
  <c r="S51" i="18"/>
  <c r="R51" i="18"/>
  <c r="T50" i="18"/>
  <c r="S50" i="18"/>
  <c r="R50" i="18"/>
  <c r="T49" i="18"/>
  <c r="S49" i="18"/>
  <c r="R49" i="18"/>
  <c r="T48" i="18"/>
  <c r="S48" i="18"/>
  <c r="R48" i="18"/>
  <c r="T47" i="18"/>
  <c r="S47" i="18"/>
  <c r="R47" i="18"/>
  <c r="T46" i="18"/>
  <c r="S46" i="18"/>
  <c r="R46" i="18"/>
  <c r="T45" i="18"/>
  <c r="S45" i="18"/>
  <c r="R45" i="18"/>
  <c r="T44" i="18"/>
  <c r="S44" i="18"/>
  <c r="R44" i="18"/>
  <c r="T43" i="18"/>
  <c r="S43" i="18"/>
  <c r="R43" i="18"/>
  <c r="T42" i="18"/>
  <c r="S42" i="18"/>
  <c r="R42" i="18"/>
  <c r="T41" i="18"/>
  <c r="S41" i="18"/>
  <c r="R41" i="18"/>
  <c r="T40" i="18"/>
  <c r="S40" i="18"/>
  <c r="R40" i="18"/>
  <c r="T39" i="18"/>
  <c r="S39" i="18"/>
  <c r="R39" i="18"/>
  <c r="T38" i="18"/>
  <c r="S38" i="18"/>
  <c r="R38" i="18"/>
  <c r="T37" i="18"/>
  <c r="S37" i="18"/>
  <c r="R37" i="18"/>
  <c r="T36" i="18"/>
  <c r="S36" i="18"/>
  <c r="R36" i="18"/>
  <c r="T35" i="18"/>
  <c r="S35" i="18"/>
  <c r="R35" i="18"/>
  <c r="T34" i="18"/>
  <c r="S34" i="18"/>
  <c r="R34" i="18"/>
  <c r="T33" i="18"/>
  <c r="T54" i="18" s="1"/>
  <c r="S33" i="18"/>
  <c r="S54" i="18" s="1"/>
  <c r="R33" i="18"/>
  <c r="R54" i="18" s="1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T22" i="18"/>
  <c r="S22" i="18"/>
  <c r="R22" i="18"/>
  <c r="T21" i="18"/>
  <c r="S21" i="18"/>
  <c r="R21" i="18"/>
  <c r="T20" i="18"/>
  <c r="S20" i="18"/>
  <c r="R20" i="18"/>
  <c r="T19" i="18"/>
  <c r="S19" i="18"/>
  <c r="R19" i="18"/>
  <c r="T18" i="18"/>
  <c r="S18" i="18"/>
  <c r="R18" i="18"/>
  <c r="T17" i="18"/>
  <c r="S17" i="18"/>
  <c r="R17" i="18"/>
  <c r="T16" i="18"/>
  <c r="S16" i="18"/>
  <c r="R16" i="18"/>
  <c r="R23" i="18" s="1"/>
  <c r="T15" i="18"/>
  <c r="T23" i="18" s="1"/>
  <c r="S15" i="18"/>
  <c r="S23" i="18" s="1"/>
  <c r="R15" i="18"/>
  <c r="Q13" i="18"/>
  <c r="Q59" i="18" s="1"/>
  <c r="Q60" i="18" s="1"/>
  <c r="Q78" i="18" s="1"/>
  <c r="P13" i="18"/>
  <c r="P59" i="18" s="1"/>
  <c r="P60" i="18" s="1"/>
  <c r="P78" i="18" s="1"/>
  <c r="O13" i="18"/>
  <c r="N13" i="18"/>
  <c r="N59" i="18" s="1"/>
  <c r="N60" i="18" s="1"/>
  <c r="N78" i="18" s="1"/>
  <c r="M13" i="18"/>
  <c r="M59" i="18" s="1"/>
  <c r="M60" i="18" s="1"/>
  <c r="M78" i="18" s="1"/>
  <c r="L13" i="18"/>
  <c r="L59" i="18" s="1"/>
  <c r="L60" i="18" s="1"/>
  <c r="L78" i="18" s="1"/>
  <c r="K13" i="18"/>
  <c r="J13" i="18"/>
  <c r="J59" i="18" s="1"/>
  <c r="J60" i="18" s="1"/>
  <c r="J78" i="18" s="1"/>
  <c r="I13" i="18"/>
  <c r="I59" i="18" s="1"/>
  <c r="I60" i="18" s="1"/>
  <c r="I78" i="18" s="1"/>
  <c r="H13" i="18"/>
  <c r="H59" i="18" s="1"/>
  <c r="H60" i="18" s="1"/>
  <c r="H78" i="18" s="1"/>
  <c r="G13" i="18"/>
  <c r="F13" i="18"/>
  <c r="F59" i="18" s="1"/>
  <c r="F60" i="18" s="1"/>
  <c r="F78" i="18" s="1"/>
  <c r="E13" i="18"/>
  <c r="E59" i="18" s="1"/>
  <c r="E60" i="18" s="1"/>
  <c r="E78" i="18" s="1"/>
  <c r="D13" i="18"/>
  <c r="D59" i="18" s="1"/>
  <c r="D60" i="18" s="1"/>
  <c r="D78" i="18" s="1"/>
  <c r="C13" i="18"/>
  <c r="T12" i="18"/>
  <c r="S12" i="18"/>
  <c r="R12" i="18"/>
  <c r="T11" i="18"/>
  <c r="S11" i="18"/>
  <c r="R11" i="18"/>
  <c r="T10" i="18"/>
  <c r="T13" i="18" s="1"/>
  <c r="S10" i="18"/>
  <c r="R10" i="18"/>
  <c r="T9" i="18"/>
  <c r="S9" i="18"/>
  <c r="S13" i="18" s="1"/>
  <c r="R9" i="18"/>
  <c r="R13" i="18" s="1"/>
  <c r="R59" i="18" s="1"/>
  <c r="R60" i="18" s="1"/>
  <c r="R78" i="18" s="1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AC77" i="17" s="1"/>
  <c r="D77" i="17"/>
  <c r="AB77" i="17" s="1"/>
  <c r="C77" i="17"/>
  <c r="AA77" i="17" s="1"/>
  <c r="AC76" i="17"/>
  <c r="AB76" i="17"/>
  <c r="AC75" i="17"/>
  <c r="AB75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AC73" i="17" s="1"/>
  <c r="D73" i="17"/>
  <c r="AB73" i="17" s="1"/>
  <c r="C73" i="17"/>
  <c r="AA73" i="17" s="1"/>
  <c r="AC72" i="17"/>
  <c r="AB72" i="17"/>
  <c r="AC71" i="17"/>
  <c r="AB71" i="17"/>
  <c r="AC70" i="17"/>
  <c r="AB70" i="17"/>
  <c r="AC69" i="17"/>
  <c r="AB69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C67" i="17"/>
  <c r="AC66" i="17"/>
  <c r="AC67" i="17" s="1"/>
  <c r="AB66" i="17"/>
  <c r="AB67" i="17" s="1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AC64" i="17"/>
  <c r="AB64" i="17"/>
  <c r="AC63" i="17"/>
  <c r="AB63" i="17"/>
  <c r="AC62" i="17"/>
  <c r="AC65" i="17" s="1"/>
  <c r="AB62" i="17"/>
  <c r="X59" i="17"/>
  <c r="X60" i="17" s="1"/>
  <c r="X78" i="17" s="1"/>
  <c r="T59" i="17"/>
  <c r="T60" i="17" s="1"/>
  <c r="T78" i="17" s="1"/>
  <c r="P59" i="17"/>
  <c r="P60" i="17" s="1"/>
  <c r="P78" i="17" s="1"/>
  <c r="L59" i="17"/>
  <c r="L60" i="17" s="1"/>
  <c r="L78" i="17" s="1"/>
  <c r="H59" i="17"/>
  <c r="H60" i="17" s="1"/>
  <c r="H78" i="17" s="1"/>
  <c r="D59" i="17"/>
  <c r="D60" i="17" s="1"/>
  <c r="D78" i="17" s="1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C58" i="17"/>
  <c r="AC57" i="17"/>
  <c r="AB57" i="17"/>
  <c r="AC56" i="17"/>
  <c r="AC58" i="17" s="1"/>
  <c r="AB56" i="17"/>
  <c r="AB58" i="17" s="1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C54" i="17"/>
  <c r="AC53" i="17"/>
  <c r="AB53" i="17"/>
  <c r="AC52" i="17"/>
  <c r="AB52" i="17"/>
  <c r="AC51" i="17"/>
  <c r="AB51" i="17"/>
  <c r="AC50" i="17"/>
  <c r="AB50" i="17"/>
  <c r="AC49" i="17"/>
  <c r="AB49" i="17"/>
  <c r="AC48" i="17"/>
  <c r="AB48" i="17"/>
  <c r="AC47" i="17"/>
  <c r="AB47" i="17"/>
  <c r="AC46" i="17"/>
  <c r="AB46" i="17"/>
  <c r="AC45" i="17"/>
  <c r="AB45" i="17"/>
  <c r="AC44" i="17"/>
  <c r="AB44" i="17"/>
  <c r="AC43" i="17"/>
  <c r="AB43" i="17"/>
  <c r="AC42" i="17"/>
  <c r="AB42" i="17"/>
  <c r="AC41" i="17"/>
  <c r="AB41" i="17"/>
  <c r="AC40" i="17"/>
  <c r="AB40" i="17"/>
  <c r="AC39" i="17"/>
  <c r="AB39" i="17"/>
  <c r="AC38" i="17"/>
  <c r="AB38" i="17"/>
  <c r="AC37" i="17"/>
  <c r="AB37" i="17"/>
  <c r="AC36" i="17"/>
  <c r="AB36" i="17"/>
  <c r="AC35" i="17"/>
  <c r="AB35" i="17"/>
  <c r="AC34" i="17"/>
  <c r="AB34" i="17"/>
  <c r="AC33" i="17"/>
  <c r="AC54" i="17" s="1"/>
  <c r="AB33" i="17"/>
  <c r="AB54" i="17" s="1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AC22" i="17"/>
  <c r="AB22" i="17"/>
  <c r="AC21" i="17"/>
  <c r="AB21" i="17"/>
  <c r="AC20" i="17"/>
  <c r="AB20" i="17"/>
  <c r="AC19" i="17"/>
  <c r="AB19" i="17"/>
  <c r="AC18" i="17"/>
  <c r="AB18" i="17"/>
  <c r="AC17" i="17"/>
  <c r="AB17" i="17"/>
  <c r="AC16" i="17"/>
  <c r="AB16" i="17"/>
  <c r="AC15" i="17"/>
  <c r="AC23" i="17" s="1"/>
  <c r="AB15" i="17"/>
  <c r="AB23" i="17" s="1"/>
  <c r="AA13" i="17"/>
  <c r="AA59" i="17" s="1"/>
  <c r="AA60" i="17" s="1"/>
  <c r="Z13" i="17"/>
  <c r="Z59" i="17" s="1"/>
  <c r="Z60" i="17" s="1"/>
  <c r="Z78" i="17" s="1"/>
  <c r="Y13" i="17"/>
  <c r="Y59" i="17" s="1"/>
  <c r="Y60" i="17" s="1"/>
  <c r="Y78" i="17" s="1"/>
  <c r="X13" i="17"/>
  <c r="W13" i="17"/>
  <c r="W59" i="17" s="1"/>
  <c r="W60" i="17" s="1"/>
  <c r="W78" i="17" s="1"/>
  <c r="V13" i="17"/>
  <c r="V59" i="17" s="1"/>
  <c r="V60" i="17" s="1"/>
  <c r="V78" i="17" s="1"/>
  <c r="U13" i="17"/>
  <c r="U59" i="17" s="1"/>
  <c r="U60" i="17" s="1"/>
  <c r="U78" i="17" s="1"/>
  <c r="T13" i="17"/>
  <c r="S13" i="17"/>
  <c r="S59" i="17" s="1"/>
  <c r="S60" i="17" s="1"/>
  <c r="S78" i="17" s="1"/>
  <c r="R13" i="17"/>
  <c r="R59" i="17" s="1"/>
  <c r="R60" i="17" s="1"/>
  <c r="R78" i="17" s="1"/>
  <c r="Q13" i="17"/>
  <c r="Q59" i="17" s="1"/>
  <c r="Q60" i="17" s="1"/>
  <c r="Q78" i="17" s="1"/>
  <c r="P13" i="17"/>
  <c r="O13" i="17"/>
  <c r="O59" i="17" s="1"/>
  <c r="O60" i="17" s="1"/>
  <c r="O78" i="17" s="1"/>
  <c r="N13" i="17"/>
  <c r="N59" i="17" s="1"/>
  <c r="N60" i="17" s="1"/>
  <c r="N78" i="17" s="1"/>
  <c r="M13" i="17"/>
  <c r="M59" i="17" s="1"/>
  <c r="M60" i="17" s="1"/>
  <c r="M78" i="17" s="1"/>
  <c r="L13" i="17"/>
  <c r="K13" i="17"/>
  <c r="K59" i="17" s="1"/>
  <c r="K60" i="17" s="1"/>
  <c r="K78" i="17" s="1"/>
  <c r="J13" i="17"/>
  <c r="J59" i="17" s="1"/>
  <c r="J60" i="17" s="1"/>
  <c r="J78" i="17" s="1"/>
  <c r="I13" i="17"/>
  <c r="I59" i="17" s="1"/>
  <c r="I60" i="17" s="1"/>
  <c r="I78" i="17" s="1"/>
  <c r="H13" i="17"/>
  <c r="G13" i="17"/>
  <c r="G59" i="17" s="1"/>
  <c r="G60" i="17" s="1"/>
  <c r="G78" i="17" s="1"/>
  <c r="F13" i="17"/>
  <c r="F59" i="17" s="1"/>
  <c r="F60" i="17" s="1"/>
  <c r="F78" i="17" s="1"/>
  <c r="E13" i="17"/>
  <c r="E59" i="17" s="1"/>
  <c r="E60" i="17" s="1"/>
  <c r="E78" i="17" s="1"/>
  <c r="D13" i="17"/>
  <c r="C13" i="17"/>
  <c r="C59" i="17" s="1"/>
  <c r="C60" i="17" s="1"/>
  <c r="C78" i="17" s="1"/>
  <c r="AC12" i="17"/>
  <c r="AB12" i="17"/>
  <c r="AC11" i="17"/>
  <c r="AB11" i="17"/>
  <c r="AC10" i="17"/>
  <c r="AB10" i="17"/>
  <c r="AC9" i="17"/>
  <c r="AC13" i="17" s="1"/>
  <c r="AB9" i="17"/>
  <c r="AB13" i="17" s="1"/>
  <c r="AB59" i="17" s="1"/>
  <c r="AB60" i="17" s="1"/>
  <c r="AB78" i="17" s="1"/>
  <c r="J34" i="16"/>
  <c r="I34" i="16"/>
  <c r="F34" i="16"/>
  <c r="E34" i="16"/>
  <c r="J33" i="16"/>
  <c r="I33" i="16"/>
  <c r="F33" i="16"/>
  <c r="E33" i="16"/>
  <c r="J32" i="16"/>
  <c r="I32" i="16"/>
  <c r="F32" i="16"/>
  <c r="H32" i="16" s="1"/>
  <c r="E32" i="16"/>
  <c r="D32" i="16"/>
  <c r="C32" i="16"/>
  <c r="G32" i="16" s="1"/>
  <c r="J31" i="16"/>
  <c r="I31" i="16"/>
  <c r="F31" i="16"/>
  <c r="E31" i="16"/>
  <c r="D31" i="16"/>
  <c r="C31" i="16"/>
  <c r="J30" i="16"/>
  <c r="I30" i="16"/>
  <c r="F30" i="16"/>
  <c r="H30" i="16" s="1"/>
  <c r="E30" i="16"/>
  <c r="D30" i="16"/>
  <c r="C30" i="16"/>
  <c r="G30" i="16" s="1"/>
  <c r="J29" i="16"/>
  <c r="I29" i="16"/>
  <c r="F29" i="16"/>
  <c r="E29" i="16"/>
  <c r="D29" i="16"/>
  <c r="C29" i="16"/>
  <c r="J28" i="16"/>
  <c r="I28" i="16"/>
  <c r="F28" i="16"/>
  <c r="H28" i="16" s="1"/>
  <c r="E28" i="16"/>
  <c r="D28" i="16"/>
  <c r="C28" i="16"/>
  <c r="C33" i="16" s="1"/>
  <c r="G33" i="16" s="1"/>
  <c r="J26" i="16"/>
  <c r="I26" i="16"/>
  <c r="F26" i="16"/>
  <c r="E26" i="16"/>
  <c r="D26" i="16"/>
  <c r="C26" i="16"/>
  <c r="J25" i="16"/>
  <c r="I25" i="16"/>
  <c r="F25" i="16"/>
  <c r="H25" i="16" s="1"/>
  <c r="E25" i="16"/>
  <c r="D25" i="16"/>
  <c r="C25" i="16"/>
  <c r="J24" i="16"/>
  <c r="I24" i="16"/>
  <c r="F24" i="16"/>
  <c r="H24" i="16" s="1"/>
  <c r="E24" i="16"/>
  <c r="G24" i="16" s="1"/>
  <c r="D24" i="16"/>
  <c r="C24" i="16"/>
  <c r="J23" i="16"/>
  <c r="I23" i="16"/>
  <c r="F23" i="16"/>
  <c r="E23" i="16"/>
  <c r="D23" i="16"/>
  <c r="C23" i="16"/>
  <c r="G23" i="16" s="1"/>
  <c r="J22" i="16"/>
  <c r="I22" i="16"/>
  <c r="F22" i="16"/>
  <c r="H22" i="16" s="1"/>
  <c r="E22" i="16"/>
  <c r="D22" i="16"/>
  <c r="C22" i="16"/>
  <c r="J21" i="16"/>
  <c r="I21" i="16"/>
  <c r="F21" i="16"/>
  <c r="E21" i="16"/>
  <c r="D21" i="16"/>
  <c r="C21" i="16"/>
  <c r="G21" i="16" s="1"/>
  <c r="J20" i="16"/>
  <c r="I20" i="16"/>
  <c r="F20" i="16"/>
  <c r="H20" i="16" s="1"/>
  <c r="E20" i="16"/>
  <c r="D20" i="16"/>
  <c r="C20" i="16"/>
  <c r="J19" i="16"/>
  <c r="I19" i="16"/>
  <c r="F19" i="16"/>
  <c r="E19" i="16"/>
  <c r="D19" i="16"/>
  <c r="C19" i="16"/>
  <c r="G19" i="16" s="1"/>
  <c r="J18" i="16"/>
  <c r="I18" i="16"/>
  <c r="F18" i="16"/>
  <c r="H18" i="16" s="1"/>
  <c r="E18" i="16"/>
  <c r="D18" i="16"/>
  <c r="C18" i="16"/>
  <c r="J17" i="16"/>
  <c r="I17" i="16"/>
  <c r="F17" i="16"/>
  <c r="E17" i="16"/>
  <c r="G17" i="16" s="1"/>
  <c r="D17" i="16"/>
  <c r="C17" i="16"/>
  <c r="J16" i="16"/>
  <c r="I16" i="16"/>
  <c r="F16" i="16"/>
  <c r="H16" i="16" s="1"/>
  <c r="E16" i="16"/>
  <c r="D16" i="16"/>
  <c r="C16" i="16"/>
  <c r="G16" i="16" s="1"/>
  <c r="J15" i="16"/>
  <c r="I15" i="16"/>
  <c r="F15" i="16"/>
  <c r="E15" i="16"/>
  <c r="D15" i="16"/>
  <c r="C15" i="16"/>
  <c r="J14" i="16"/>
  <c r="I14" i="16"/>
  <c r="F14" i="16"/>
  <c r="H14" i="16" s="1"/>
  <c r="E14" i="16"/>
  <c r="D14" i="16"/>
  <c r="C14" i="16"/>
  <c r="G14" i="16" s="1"/>
  <c r="J13" i="16"/>
  <c r="I13" i="16"/>
  <c r="F13" i="16"/>
  <c r="E13" i="16"/>
  <c r="D13" i="16"/>
  <c r="H13" i="16" s="1"/>
  <c r="C13" i="16"/>
  <c r="J12" i="16"/>
  <c r="I12" i="16"/>
  <c r="F12" i="16"/>
  <c r="E12" i="16"/>
  <c r="D12" i="16"/>
  <c r="C12" i="16"/>
  <c r="G12" i="16" s="1"/>
  <c r="J11" i="16"/>
  <c r="I11" i="16"/>
  <c r="F11" i="16"/>
  <c r="E11" i="16"/>
  <c r="D11" i="16"/>
  <c r="H11" i="16" s="1"/>
  <c r="C11" i="16"/>
  <c r="J10" i="16"/>
  <c r="I10" i="16"/>
  <c r="I9" i="16" s="1"/>
  <c r="F10" i="16"/>
  <c r="F9" i="16" s="1"/>
  <c r="H9" i="16" s="1"/>
  <c r="E10" i="16"/>
  <c r="D10" i="16"/>
  <c r="C10" i="16"/>
  <c r="G10" i="16" s="1"/>
  <c r="J9" i="16"/>
  <c r="E9" i="16"/>
  <c r="D9" i="16"/>
  <c r="I6" i="16"/>
  <c r="D4" i="16"/>
  <c r="C34" i="16" l="1"/>
  <c r="G34" i="16" s="1"/>
  <c r="H10" i="16"/>
  <c r="H12" i="16"/>
  <c r="H15" i="16"/>
  <c r="H17" i="16"/>
  <c r="G18" i="16"/>
  <c r="G20" i="16"/>
  <c r="G22" i="16"/>
  <c r="H26" i="16"/>
  <c r="D33" i="16"/>
  <c r="D34" i="16" s="1"/>
  <c r="H34" i="16" s="1"/>
  <c r="H29" i="16"/>
  <c r="H31" i="16"/>
  <c r="G11" i="16"/>
  <c r="G13" i="16"/>
  <c r="G15" i="16"/>
  <c r="H19" i="16"/>
  <c r="H21" i="16"/>
  <c r="H23" i="16"/>
  <c r="G26" i="16"/>
  <c r="G29" i="16"/>
  <c r="G31" i="16"/>
  <c r="H33" i="16"/>
  <c r="C56" i="19"/>
  <c r="C74" i="19" s="1"/>
  <c r="K56" i="19"/>
  <c r="K74" i="19" s="1"/>
  <c r="S56" i="19"/>
  <c r="S74" i="19" s="1"/>
  <c r="D56" i="19"/>
  <c r="D74" i="19" s="1"/>
  <c r="H56" i="19"/>
  <c r="H74" i="19" s="1"/>
  <c r="L56" i="19"/>
  <c r="L74" i="19" s="1"/>
  <c r="P56" i="19"/>
  <c r="P74" i="19" s="1"/>
  <c r="T56" i="19"/>
  <c r="T74" i="19" s="1"/>
  <c r="G56" i="19"/>
  <c r="G74" i="19" s="1"/>
  <c r="O56" i="19"/>
  <c r="O74" i="19" s="1"/>
  <c r="E56" i="19"/>
  <c r="E74" i="19" s="1"/>
  <c r="I56" i="19"/>
  <c r="I74" i="19" s="1"/>
  <c r="M56" i="19"/>
  <c r="M74" i="19" s="1"/>
  <c r="Q56" i="19"/>
  <c r="Q74" i="19" s="1"/>
  <c r="U56" i="19"/>
  <c r="U74" i="19" s="1"/>
  <c r="F56" i="19"/>
  <c r="F74" i="19" s="1"/>
  <c r="J56" i="19"/>
  <c r="J74" i="19" s="1"/>
  <c r="N56" i="19"/>
  <c r="N74" i="19" s="1"/>
  <c r="R56" i="19"/>
  <c r="R74" i="19" s="1"/>
  <c r="V56" i="19"/>
  <c r="V74" i="19" s="1"/>
  <c r="T59" i="18"/>
  <c r="T60" i="18" s="1"/>
  <c r="T78" i="18" s="1"/>
  <c r="S59" i="18"/>
  <c r="S60" i="18" s="1"/>
  <c r="S78" i="18" s="1"/>
  <c r="AA78" i="17"/>
  <c r="AC59" i="17"/>
  <c r="AC60" i="17" s="1"/>
  <c r="AC78" i="17" s="1"/>
  <c r="C9" i="16"/>
  <c r="G9" i="16" s="1"/>
  <c r="G25" i="16"/>
  <c r="G28" i="16"/>
  <c r="M67" i="15" l="1"/>
  <c r="K67" i="15"/>
  <c r="J67" i="15"/>
  <c r="I67" i="15"/>
  <c r="H67" i="15"/>
  <c r="L67" i="15" s="1"/>
  <c r="F67" i="15"/>
  <c r="P67" i="15" s="1"/>
  <c r="E67" i="15"/>
  <c r="O67" i="15" s="1"/>
  <c r="D67" i="15"/>
  <c r="N67" i="15" s="1"/>
  <c r="C67" i="15"/>
  <c r="G67" i="15" s="1"/>
  <c r="Q67" i="15" s="1"/>
  <c r="P66" i="15"/>
  <c r="O66" i="15"/>
  <c r="N66" i="15"/>
  <c r="M66" i="15"/>
  <c r="L66" i="15"/>
  <c r="G66" i="15"/>
  <c r="Q66" i="15" s="1"/>
  <c r="P65" i="15"/>
  <c r="O65" i="15"/>
  <c r="N65" i="15"/>
  <c r="M65" i="15"/>
  <c r="L65" i="15"/>
  <c r="G65" i="15"/>
  <c r="Q65" i="15" s="1"/>
  <c r="N63" i="15"/>
  <c r="K63" i="15"/>
  <c r="J63" i="15"/>
  <c r="I63" i="15"/>
  <c r="H63" i="15"/>
  <c r="L63" i="15" s="1"/>
  <c r="F63" i="15"/>
  <c r="P63" i="15" s="1"/>
  <c r="E63" i="15"/>
  <c r="O63" i="15" s="1"/>
  <c r="D63" i="15"/>
  <c r="C63" i="15"/>
  <c r="M63" i="15" s="1"/>
  <c r="Q62" i="15"/>
  <c r="P62" i="15"/>
  <c r="O62" i="15"/>
  <c r="N62" i="15"/>
  <c r="M62" i="15"/>
  <c r="L62" i="15"/>
  <c r="G62" i="15"/>
  <c r="P61" i="15"/>
  <c r="O61" i="15"/>
  <c r="N61" i="15"/>
  <c r="M61" i="15"/>
  <c r="L61" i="15"/>
  <c r="G61" i="15"/>
  <c r="Q61" i="15" s="1"/>
  <c r="P60" i="15"/>
  <c r="O60" i="15"/>
  <c r="N60" i="15"/>
  <c r="M60" i="15"/>
  <c r="L60" i="15"/>
  <c r="G60" i="15"/>
  <c r="Q60" i="15" s="1"/>
  <c r="P59" i="15"/>
  <c r="O59" i="15"/>
  <c r="N59" i="15"/>
  <c r="M59" i="15"/>
  <c r="L59" i="15"/>
  <c r="G59" i="15"/>
  <c r="Q59" i="15" s="1"/>
  <c r="M57" i="15"/>
  <c r="K57" i="15"/>
  <c r="J57" i="15"/>
  <c r="I57" i="15"/>
  <c r="H57" i="15"/>
  <c r="F57" i="15"/>
  <c r="P57" i="15" s="1"/>
  <c r="E57" i="15"/>
  <c r="O57" i="15" s="1"/>
  <c r="D57" i="15"/>
  <c r="N57" i="15" s="1"/>
  <c r="C57" i="15"/>
  <c r="P56" i="15"/>
  <c r="O56" i="15"/>
  <c r="N56" i="15"/>
  <c r="M56" i="15"/>
  <c r="L56" i="15"/>
  <c r="L57" i="15" s="1"/>
  <c r="G56" i="15"/>
  <c r="G57" i="15" s="1"/>
  <c r="Q57" i="15" s="1"/>
  <c r="O55" i="15"/>
  <c r="K55" i="15"/>
  <c r="J55" i="15"/>
  <c r="I55" i="15"/>
  <c r="H55" i="15"/>
  <c r="G55" i="15"/>
  <c r="Q55" i="15" s="1"/>
  <c r="F55" i="15"/>
  <c r="P55" i="15" s="1"/>
  <c r="E55" i="15"/>
  <c r="D55" i="15"/>
  <c r="N55" i="15" s="1"/>
  <c r="C55" i="15"/>
  <c r="M55" i="15" s="1"/>
  <c r="P54" i="15"/>
  <c r="O54" i="15"/>
  <c r="N54" i="15"/>
  <c r="M54" i="15"/>
  <c r="L54" i="15"/>
  <c r="G54" i="15"/>
  <c r="Q54" i="15" s="1"/>
  <c r="Q53" i="15"/>
  <c r="P53" i="15"/>
  <c r="O53" i="15"/>
  <c r="N53" i="15"/>
  <c r="M53" i="15"/>
  <c r="L53" i="15"/>
  <c r="G53" i="15"/>
  <c r="P52" i="15"/>
  <c r="O52" i="15"/>
  <c r="N52" i="15"/>
  <c r="M52" i="15"/>
  <c r="L52" i="15"/>
  <c r="L55" i="15" s="1"/>
  <c r="G52" i="15"/>
  <c r="Q52" i="15" s="1"/>
  <c r="M48" i="15"/>
  <c r="K48" i="15"/>
  <c r="J48" i="15"/>
  <c r="I48" i="15"/>
  <c r="H48" i="15"/>
  <c r="F48" i="15"/>
  <c r="P48" i="15" s="1"/>
  <c r="E48" i="15"/>
  <c r="O48" i="15" s="1"/>
  <c r="D48" i="15"/>
  <c r="N48" i="15" s="1"/>
  <c r="C48" i="15"/>
  <c r="P47" i="15"/>
  <c r="O47" i="15"/>
  <c r="N47" i="15"/>
  <c r="M47" i="15"/>
  <c r="L47" i="15"/>
  <c r="G47" i="15"/>
  <c r="Q47" i="15" s="1"/>
  <c r="P46" i="15"/>
  <c r="O46" i="15"/>
  <c r="N46" i="15"/>
  <c r="M46" i="15"/>
  <c r="L46" i="15"/>
  <c r="L48" i="15" s="1"/>
  <c r="G46" i="15"/>
  <c r="G48" i="15" s="1"/>
  <c r="Q48" i="15" s="1"/>
  <c r="N44" i="15"/>
  <c r="K44" i="15"/>
  <c r="J44" i="15"/>
  <c r="J49" i="15" s="1"/>
  <c r="J68" i="15" s="1"/>
  <c r="I44" i="15"/>
  <c r="H44" i="15"/>
  <c r="F44" i="15"/>
  <c r="F49" i="15" s="1"/>
  <c r="E44" i="15"/>
  <c r="O44" i="15" s="1"/>
  <c r="D44" i="15"/>
  <c r="C44" i="15"/>
  <c r="M44" i="15" s="1"/>
  <c r="Q43" i="15"/>
  <c r="P43" i="15"/>
  <c r="O43" i="15"/>
  <c r="N43" i="15"/>
  <c r="M43" i="15"/>
  <c r="L43" i="15"/>
  <c r="G43" i="15"/>
  <c r="P42" i="15"/>
  <c r="O42" i="15"/>
  <c r="N42" i="15"/>
  <c r="M42" i="15"/>
  <c r="L42" i="15"/>
  <c r="G42" i="15"/>
  <c r="Q42" i="15" s="1"/>
  <c r="P41" i="15"/>
  <c r="O41" i="15"/>
  <c r="N41" i="15"/>
  <c r="M41" i="15"/>
  <c r="L41" i="15"/>
  <c r="G41" i="15"/>
  <c r="Q41" i="15" s="1"/>
  <c r="P40" i="15"/>
  <c r="O40" i="15"/>
  <c r="N40" i="15"/>
  <c r="M40" i="15"/>
  <c r="L40" i="15"/>
  <c r="G40" i="15"/>
  <c r="Q40" i="15" s="1"/>
  <c r="Q39" i="15"/>
  <c r="P39" i="15"/>
  <c r="O39" i="15"/>
  <c r="N39" i="15"/>
  <c r="M39" i="15"/>
  <c r="L39" i="15"/>
  <c r="G39" i="15"/>
  <c r="P38" i="15"/>
  <c r="O38" i="15"/>
  <c r="N38" i="15"/>
  <c r="M38" i="15"/>
  <c r="L38" i="15"/>
  <c r="G38" i="15"/>
  <c r="Q38" i="15" s="1"/>
  <c r="P37" i="15"/>
  <c r="O37" i="15"/>
  <c r="N37" i="15"/>
  <c r="M37" i="15"/>
  <c r="L37" i="15"/>
  <c r="G37" i="15"/>
  <c r="Q37" i="15" s="1"/>
  <c r="P36" i="15"/>
  <c r="O36" i="15"/>
  <c r="N36" i="15"/>
  <c r="M36" i="15"/>
  <c r="L36" i="15"/>
  <c r="G36" i="15"/>
  <c r="Q36" i="15" s="1"/>
  <c r="Q35" i="15"/>
  <c r="P35" i="15"/>
  <c r="O35" i="15"/>
  <c r="N35" i="15"/>
  <c r="M35" i="15"/>
  <c r="L35" i="15"/>
  <c r="G35" i="15"/>
  <c r="P34" i="15"/>
  <c r="O34" i="15"/>
  <c r="N34" i="15"/>
  <c r="M34" i="15"/>
  <c r="L34" i="15"/>
  <c r="G34" i="15"/>
  <c r="Q34" i="15" s="1"/>
  <c r="P33" i="15"/>
  <c r="O33" i="15"/>
  <c r="N33" i="15"/>
  <c r="M33" i="15"/>
  <c r="L33" i="15"/>
  <c r="G33" i="15"/>
  <c r="Q33" i="15" s="1"/>
  <c r="Q32" i="15"/>
  <c r="P32" i="15"/>
  <c r="O32" i="15"/>
  <c r="N32" i="15"/>
  <c r="M32" i="15"/>
  <c r="L32" i="15"/>
  <c r="G32" i="15"/>
  <c r="Q31" i="15"/>
  <c r="P31" i="15"/>
  <c r="O31" i="15"/>
  <c r="N31" i="15"/>
  <c r="M31" i="15"/>
  <c r="L31" i="15"/>
  <c r="G31" i="15"/>
  <c r="P30" i="15"/>
  <c r="O30" i="15"/>
  <c r="N30" i="15"/>
  <c r="M30" i="15"/>
  <c r="L30" i="15"/>
  <c r="G30" i="15"/>
  <c r="Q30" i="15" s="1"/>
  <c r="P29" i="15"/>
  <c r="O29" i="15"/>
  <c r="N29" i="15"/>
  <c r="M29" i="15"/>
  <c r="L29" i="15"/>
  <c r="G29" i="15"/>
  <c r="Q29" i="15" s="1"/>
  <c r="Q28" i="15"/>
  <c r="P28" i="15"/>
  <c r="O28" i="15"/>
  <c r="N28" i="15"/>
  <c r="M28" i="15"/>
  <c r="L28" i="15"/>
  <c r="G28" i="15"/>
  <c r="Q27" i="15"/>
  <c r="P27" i="15"/>
  <c r="O27" i="15"/>
  <c r="N27" i="15"/>
  <c r="M27" i="15"/>
  <c r="L27" i="15"/>
  <c r="G27" i="15"/>
  <c r="P26" i="15"/>
  <c r="O26" i="15"/>
  <c r="N26" i="15"/>
  <c r="M26" i="15"/>
  <c r="L26" i="15"/>
  <c r="G26" i="15"/>
  <c r="Q26" i="15" s="1"/>
  <c r="P25" i="15"/>
  <c r="O25" i="15"/>
  <c r="N25" i="15"/>
  <c r="M25" i="15"/>
  <c r="L25" i="15"/>
  <c r="G25" i="15"/>
  <c r="Q25" i="15" s="1"/>
  <c r="Q24" i="15"/>
  <c r="P24" i="15"/>
  <c r="O24" i="15"/>
  <c r="N24" i="15"/>
  <c r="M24" i="15"/>
  <c r="L24" i="15"/>
  <c r="G24" i="15"/>
  <c r="Q23" i="15"/>
  <c r="P23" i="15"/>
  <c r="O23" i="15"/>
  <c r="N23" i="15"/>
  <c r="M23" i="15"/>
  <c r="L23" i="15"/>
  <c r="L44" i="15" s="1"/>
  <c r="G23" i="15"/>
  <c r="G44" i="15" s="1"/>
  <c r="Q44" i="15" s="1"/>
  <c r="P21" i="15"/>
  <c r="K21" i="15"/>
  <c r="J21" i="15"/>
  <c r="I21" i="15"/>
  <c r="H21" i="15"/>
  <c r="F21" i="15"/>
  <c r="E21" i="15"/>
  <c r="O21" i="15" s="1"/>
  <c r="D21" i="15"/>
  <c r="N21" i="15" s="1"/>
  <c r="C21" i="15"/>
  <c r="M21" i="15" s="1"/>
  <c r="P20" i="15"/>
  <c r="O20" i="15"/>
  <c r="N20" i="15"/>
  <c r="M20" i="15"/>
  <c r="L20" i="15"/>
  <c r="G20" i="15"/>
  <c r="Q20" i="15" s="1"/>
  <c r="Q19" i="15"/>
  <c r="P19" i="15"/>
  <c r="O19" i="15"/>
  <c r="N19" i="15"/>
  <c r="M19" i="15"/>
  <c r="L19" i="15"/>
  <c r="G19" i="15"/>
  <c r="Q18" i="15"/>
  <c r="P18" i="15"/>
  <c r="O18" i="15"/>
  <c r="N18" i="15"/>
  <c r="M18" i="15"/>
  <c r="L18" i="15"/>
  <c r="G18" i="15"/>
  <c r="P17" i="15"/>
  <c r="O17" i="15"/>
  <c r="N17" i="15"/>
  <c r="M17" i="15"/>
  <c r="L17" i="15"/>
  <c r="G17" i="15"/>
  <c r="Q17" i="15" s="1"/>
  <c r="P16" i="15"/>
  <c r="O16" i="15"/>
  <c r="N16" i="15"/>
  <c r="M16" i="15"/>
  <c r="L16" i="15"/>
  <c r="G16" i="15"/>
  <c r="Q16" i="15" s="1"/>
  <c r="P15" i="15"/>
  <c r="O15" i="15"/>
  <c r="N15" i="15"/>
  <c r="M15" i="15"/>
  <c r="L15" i="15"/>
  <c r="G15" i="15"/>
  <c r="Q15" i="15" s="1"/>
  <c r="Q14" i="15"/>
  <c r="P14" i="15"/>
  <c r="O14" i="15"/>
  <c r="N14" i="15"/>
  <c r="M14" i="15"/>
  <c r="L14" i="15"/>
  <c r="G14" i="15"/>
  <c r="P13" i="15"/>
  <c r="O13" i="15"/>
  <c r="N13" i="15"/>
  <c r="M13" i="15"/>
  <c r="L13" i="15"/>
  <c r="L21" i="15" s="1"/>
  <c r="G13" i="15"/>
  <c r="G21" i="15" s="1"/>
  <c r="Q21" i="15" s="1"/>
  <c r="O11" i="15"/>
  <c r="K11" i="15"/>
  <c r="K50" i="15" s="1"/>
  <c r="J11" i="15"/>
  <c r="J50" i="15" s="1"/>
  <c r="I11" i="15"/>
  <c r="I49" i="15" s="1"/>
  <c r="I68" i="15" s="1"/>
  <c r="H11" i="15"/>
  <c r="H49" i="15" s="1"/>
  <c r="H68" i="15" s="1"/>
  <c r="F11" i="15"/>
  <c r="F50" i="15" s="1"/>
  <c r="E11" i="15"/>
  <c r="E49" i="15" s="1"/>
  <c r="D11" i="15"/>
  <c r="N11" i="15" s="1"/>
  <c r="C11" i="15"/>
  <c r="C50" i="15" s="1"/>
  <c r="P10" i="15"/>
  <c r="O10" i="15"/>
  <c r="N10" i="15"/>
  <c r="M10" i="15"/>
  <c r="L10" i="15"/>
  <c r="G10" i="15"/>
  <c r="Q10" i="15" s="1"/>
  <c r="Q9" i="15"/>
  <c r="P9" i="15"/>
  <c r="O9" i="15"/>
  <c r="N9" i="15"/>
  <c r="M9" i="15"/>
  <c r="L9" i="15"/>
  <c r="G9" i="15"/>
  <c r="P8" i="15"/>
  <c r="O8" i="15"/>
  <c r="N8" i="15"/>
  <c r="M8" i="15"/>
  <c r="L8" i="15"/>
  <c r="G8" i="15"/>
  <c r="Q8" i="15" s="1"/>
  <c r="P7" i="15"/>
  <c r="O7" i="15"/>
  <c r="N7" i="15"/>
  <c r="M7" i="15"/>
  <c r="L7" i="15"/>
  <c r="L11" i="15" s="1"/>
  <c r="G7" i="15"/>
  <c r="G11" i="15" s="1"/>
  <c r="F68" i="15" l="1"/>
  <c r="E68" i="15"/>
  <c r="O68" i="15" s="1"/>
  <c r="O49" i="15"/>
  <c r="Q11" i="15"/>
  <c r="G49" i="15"/>
  <c r="G50" i="15"/>
  <c r="Q50" i="15" s="1"/>
  <c r="P50" i="15"/>
  <c r="L49" i="15"/>
  <c r="L68" i="15" s="1"/>
  <c r="L50" i="15"/>
  <c r="M50" i="15"/>
  <c r="P11" i="15"/>
  <c r="Q13" i="15"/>
  <c r="C49" i="15"/>
  <c r="K49" i="15"/>
  <c r="K68" i="15" s="1"/>
  <c r="D50" i="15"/>
  <c r="N50" i="15" s="1"/>
  <c r="H50" i="15"/>
  <c r="Q56" i="15"/>
  <c r="G63" i="15"/>
  <c r="Q63" i="15" s="1"/>
  <c r="Q7" i="15"/>
  <c r="M11" i="15"/>
  <c r="P44" i="15"/>
  <c r="Q46" i="15"/>
  <c r="D49" i="15"/>
  <c r="E50" i="15"/>
  <c r="O50" i="15" s="1"/>
  <c r="I50" i="15"/>
  <c r="D68" i="15" l="1"/>
  <c r="N68" i="15" s="1"/>
  <c r="N49" i="15"/>
  <c r="M49" i="15"/>
  <c r="C68" i="15"/>
  <c r="M68" i="15" s="1"/>
  <c r="Q49" i="15"/>
  <c r="G68" i="15"/>
  <c r="Q68" i="15" s="1"/>
  <c r="P68" i="15"/>
  <c r="P49" i="15"/>
  <c r="M67" i="14" l="1"/>
  <c r="K67" i="14"/>
  <c r="J67" i="14"/>
  <c r="I67" i="14"/>
  <c r="H67" i="14"/>
  <c r="F67" i="14"/>
  <c r="E67" i="14"/>
  <c r="D67" i="14"/>
  <c r="C67" i="14"/>
  <c r="P66" i="14"/>
  <c r="O66" i="14"/>
  <c r="N66" i="14"/>
  <c r="M66" i="14"/>
  <c r="L66" i="14"/>
  <c r="G66" i="14"/>
  <c r="Q66" i="14" s="1"/>
  <c r="P65" i="14"/>
  <c r="P67" i="14" s="1"/>
  <c r="O65" i="14"/>
  <c r="O67" i="14" s="1"/>
  <c r="N65" i="14"/>
  <c r="N67" i="14" s="1"/>
  <c r="M65" i="14"/>
  <c r="L65" i="14"/>
  <c r="L67" i="14" s="1"/>
  <c r="G65" i="14"/>
  <c r="G67" i="14" s="1"/>
  <c r="N63" i="14"/>
  <c r="K63" i="14"/>
  <c r="J63" i="14"/>
  <c r="I63" i="14"/>
  <c r="H63" i="14"/>
  <c r="L63" i="14" s="1"/>
  <c r="F63" i="14"/>
  <c r="P63" i="14" s="1"/>
  <c r="E63" i="14"/>
  <c r="O63" i="14" s="1"/>
  <c r="D63" i="14"/>
  <c r="C63" i="14"/>
  <c r="M63" i="14" s="1"/>
  <c r="Q62" i="14"/>
  <c r="P62" i="14"/>
  <c r="O62" i="14"/>
  <c r="N62" i="14"/>
  <c r="M62" i="14"/>
  <c r="L62" i="14"/>
  <c r="G62" i="14"/>
  <c r="P61" i="14"/>
  <c r="O61" i="14"/>
  <c r="N61" i="14"/>
  <c r="M61" i="14"/>
  <c r="L61" i="14"/>
  <c r="G61" i="14"/>
  <c r="Q61" i="14" s="1"/>
  <c r="P60" i="14"/>
  <c r="O60" i="14"/>
  <c r="N60" i="14"/>
  <c r="M60" i="14"/>
  <c r="L60" i="14"/>
  <c r="G60" i="14"/>
  <c r="Q60" i="14" s="1"/>
  <c r="P59" i="14"/>
  <c r="O59" i="14"/>
  <c r="N59" i="14"/>
  <c r="M59" i="14"/>
  <c r="L59" i="14"/>
  <c r="Q59" i="14" s="1"/>
  <c r="G59" i="14"/>
  <c r="G63" i="14" s="1"/>
  <c r="Q63" i="14" s="1"/>
  <c r="M57" i="14"/>
  <c r="K57" i="14"/>
  <c r="J57" i="14"/>
  <c r="I57" i="14"/>
  <c r="H57" i="14"/>
  <c r="G57" i="14"/>
  <c r="F57" i="14"/>
  <c r="P57" i="14" s="1"/>
  <c r="E57" i="14"/>
  <c r="O57" i="14" s="1"/>
  <c r="D57" i="14"/>
  <c r="N57" i="14" s="1"/>
  <c r="C57" i="14"/>
  <c r="P56" i="14"/>
  <c r="O56" i="14"/>
  <c r="N56" i="14"/>
  <c r="M56" i="14"/>
  <c r="L56" i="14"/>
  <c r="L57" i="14" s="1"/>
  <c r="Q57" i="14" s="1"/>
  <c r="G56" i="14"/>
  <c r="Q56" i="14" s="1"/>
  <c r="O55" i="14"/>
  <c r="K55" i="14"/>
  <c r="J55" i="14"/>
  <c r="I55" i="14"/>
  <c r="H55" i="14"/>
  <c r="G55" i="14"/>
  <c r="F55" i="14"/>
  <c r="P55" i="14" s="1"/>
  <c r="E55" i="14"/>
  <c r="D55" i="14"/>
  <c r="N55" i="14" s="1"/>
  <c r="C55" i="14"/>
  <c r="M55" i="14" s="1"/>
  <c r="P54" i="14"/>
  <c r="O54" i="14"/>
  <c r="N54" i="14"/>
  <c r="M54" i="14"/>
  <c r="L54" i="14"/>
  <c r="G54" i="14"/>
  <c r="Q54" i="14" s="1"/>
  <c r="Q53" i="14"/>
  <c r="P53" i="14"/>
  <c r="O53" i="14"/>
  <c r="N53" i="14"/>
  <c r="M53" i="14"/>
  <c r="L53" i="14"/>
  <c r="G53" i="14"/>
  <c r="P52" i="14"/>
  <c r="O52" i="14"/>
  <c r="N52" i="14"/>
  <c r="M52" i="14"/>
  <c r="L52" i="14"/>
  <c r="L55" i="14" s="1"/>
  <c r="G52" i="14"/>
  <c r="Q52" i="14" s="1"/>
  <c r="M48" i="14"/>
  <c r="K48" i="14"/>
  <c r="J48" i="14"/>
  <c r="I48" i="14"/>
  <c r="H48" i="14"/>
  <c r="F48" i="14"/>
  <c r="P48" i="14" s="1"/>
  <c r="E48" i="14"/>
  <c r="O48" i="14" s="1"/>
  <c r="D48" i="14"/>
  <c r="N48" i="14" s="1"/>
  <c r="C48" i="14"/>
  <c r="P47" i="14"/>
  <c r="O47" i="14"/>
  <c r="N47" i="14"/>
  <c r="M47" i="14"/>
  <c r="L47" i="14"/>
  <c r="G47" i="14"/>
  <c r="Q47" i="14" s="1"/>
  <c r="P46" i="14"/>
  <c r="O46" i="14"/>
  <c r="N46" i="14"/>
  <c r="M46" i="14"/>
  <c r="L46" i="14"/>
  <c r="L48" i="14" s="1"/>
  <c r="G46" i="14"/>
  <c r="G48" i="14" s="1"/>
  <c r="N44" i="14"/>
  <c r="K44" i="14"/>
  <c r="J44" i="14"/>
  <c r="J49" i="14" s="1"/>
  <c r="J68" i="14" s="1"/>
  <c r="I44" i="14"/>
  <c r="H44" i="14"/>
  <c r="F44" i="14"/>
  <c r="P44" i="14" s="1"/>
  <c r="E44" i="14"/>
  <c r="O44" i="14" s="1"/>
  <c r="D44" i="14"/>
  <c r="C44" i="14"/>
  <c r="M44" i="14" s="1"/>
  <c r="Q43" i="14"/>
  <c r="P43" i="14"/>
  <c r="O43" i="14"/>
  <c r="N43" i="14"/>
  <c r="M43" i="14"/>
  <c r="L43" i="14"/>
  <c r="G43" i="14"/>
  <c r="P42" i="14"/>
  <c r="O42" i="14"/>
  <c r="N42" i="14"/>
  <c r="M42" i="14"/>
  <c r="L42" i="14"/>
  <c r="G42" i="14"/>
  <c r="Q42" i="14" s="1"/>
  <c r="P41" i="14"/>
  <c r="O41" i="14"/>
  <c r="N41" i="14"/>
  <c r="M41" i="14"/>
  <c r="L41" i="14"/>
  <c r="G41" i="14"/>
  <c r="Q41" i="14" s="1"/>
  <c r="P40" i="14"/>
  <c r="O40" i="14"/>
  <c r="N40" i="14"/>
  <c r="M40" i="14"/>
  <c r="L40" i="14"/>
  <c r="G40" i="14"/>
  <c r="Q40" i="14" s="1"/>
  <c r="Q39" i="14"/>
  <c r="P39" i="14"/>
  <c r="O39" i="14"/>
  <c r="N39" i="14"/>
  <c r="M39" i="14"/>
  <c r="L39" i="14"/>
  <c r="G39" i="14"/>
  <c r="P38" i="14"/>
  <c r="O38" i="14"/>
  <c r="N38" i="14"/>
  <c r="M38" i="14"/>
  <c r="L38" i="14"/>
  <c r="G38" i="14"/>
  <c r="Q38" i="14" s="1"/>
  <c r="P37" i="14"/>
  <c r="O37" i="14"/>
  <c r="N37" i="14"/>
  <c r="M37" i="14"/>
  <c r="L37" i="14"/>
  <c r="G37" i="14"/>
  <c r="Q37" i="14" s="1"/>
  <c r="P36" i="14"/>
  <c r="O36" i="14"/>
  <c r="N36" i="14"/>
  <c r="M36" i="14"/>
  <c r="L36" i="14"/>
  <c r="G36" i="14"/>
  <c r="Q36" i="14" s="1"/>
  <c r="Q35" i="14"/>
  <c r="P35" i="14"/>
  <c r="O35" i="14"/>
  <c r="N35" i="14"/>
  <c r="M35" i="14"/>
  <c r="L35" i="14"/>
  <c r="G35" i="14"/>
  <c r="P34" i="14"/>
  <c r="O34" i="14"/>
  <c r="N34" i="14"/>
  <c r="M34" i="14"/>
  <c r="L34" i="14"/>
  <c r="G34" i="14"/>
  <c r="Q34" i="14" s="1"/>
  <c r="P33" i="14"/>
  <c r="O33" i="14"/>
  <c r="N33" i="14"/>
  <c r="M33" i="14"/>
  <c r="L33" i="14"/>
  <c r="G33" i="14"/>
  <c r="Q33" i="14" s="1"/>
  <c r="P32" i="14"/>
  <c r="O32" i="14"/>
  <c r="N32" i="14"/>
  <c r="M32" i="14"/>
  <c r="L32" i="14"/>
  <c r="Q32" i="14" s="1"/>
  <c r="G32" i="14"/>
  <c r="Q31" i="14"/>
  <c r="P31" i="14"/>
  <c r="O31" i="14"/>
  <c r="N31" i="14"/>
  <c r="M31" i="14"/>
  <c r="L31" i="14"/>
  <c r="G31" i="14"/>
  <c r="P30" i="14"/>
  <c r="O30" i="14"/>
  <c r="N30" i="14"/>
  <c r="M30" i="14"/>
  <c r="L30" i="14"/>
  <c r="G30" i="14"/>
  <c r="Q30" i="14" s="1"/>
  <c r="P29" i="14"/>
  <c r="O29" i="14"/>
  <c r="N29" i="14"/>
  <c r="M29" i="14"/>
  <c r="L29" i="14"/>
  <c r="G29" i="14"/>
  <c r="Q29" i="14" s="1"/>
  <c r="P28" i="14"/>
  <c r="O28" i="14"/>
  <c r="N28" i="14"/>
  <c r="M28" i="14"/>
  <c r="L28" i="14"/>
  <c r="Q28" i="14" s="1"/>
  <c r="G28" i="14"/>
  <c r="Q27" i="14"/>
  <c r="P27" i="14"/>
  <c r="O27" i="14"/>
  <c r="N27" i="14"/>
  <c r="M27" i="14"/>
  <c r="L27" i="14"/>
  <c r="G27" i="14"/>
  <c r="P26" i="14"/>
  <c r="O26" i="14"/>
  <c r="N26" i="14"/>
  <c r="M26" i="14"/>
  <c r="L26" i="14"/>
  <c r="G26" i="14"/>
  <c r="Q26" i="14" s="1"/>
  <c r="P25" i="14"/>
  <c r="O25" i="14"/>
  <c r="N25" i="14"/>
  <c r="M25" i="14"/>
  <c r="L25" i="14"/>
  <c r="G25" i="14"/>
  <c r="Q25" i="14" s="1"/>
  <c r="P24" i="14"/>
  <c r="O24" i="14"/>
  <c r="N24" i="14"/>
  <c r="M24" i="14"/>
  <c r="L24" i="14"/>
  <c r="G24" i="14"/>
  <c r="Q24" i="14" s="1"/>
  <c r="Q23" i="14"/>
  <c r="P23" i="14"/>
  <c r="O23" i="14"/>
  <c r="N23" i="14"/>
  <c r="M23" i="14"/>
  <c r="L23" i="14"/>
  <c r="L44" i="14" s="1"/>
  <c r="G23" i="14"/>
  <c r="G44" i="14" s="1"/>
  <c r="Q44" i="14" s="1"/>
  <c r="P21" i="14"/>
  <c r="K21" i="14"/>
  <c r="J21" i="14"/>
  <c r="I21" i="14"/>
  <c r="H21" i="14"/>
  <c r="F21" i="14"/>
  <c r="E21" i="14"/>
  <c r="O21" i="14" s="1"/>
  <c r="D21" i="14"/>
  <c r="N21" i="14" s="1"/>
  <c r="C21" i="14"/>
  <c r="M21" i="14" s="1"/>
  <c r="P20" i="14"/>
  <c r="O20" i="14"/>
  <c r="N20" i="14"/>
  <c r="M20" i="14"/>
  <c r="L20" i="14"/>
  <c r="G20" i="14"/>
  <c r="Q20" i="14" s="1"/>
  <c r="P19" i="14"/>
  <c r="O19" i="14"/>
  <c r="N19" i="14"/>
  <c r="M19" i="14"/>
  <c r="L19" i="14"/>
  <c r="G19" i="14"/>
  <c r="Q19" i="14" s="1"/>
  <c r="Q18" i="14"/>
  <c r="P18" i="14"/>
  <c r="O18" i="14"/>
  <c r="N18" i="14"/>
  <c r="M18" i="14"/>
  <c r="L18" i="14"/>
  <c r="G18" i="14"/>
  <c r="P17" i="14"/>
  <c r="O17" i="14"/>
  <c r="N17" i="14"/>
  <c r="M17" i="14"/>
  <c r="L17" i="14"/>
  <c r="Q17" i="14" s="1"/>
  <c r="G17" i="14"/>
  <c r="P16" i="14"/>
  <c r="O16" i="14"/>
  <c r="N16" i="14"/>
  <c r="M16" i="14"/>
  <c r="L16" i="14"/>
  <c r="G16" i="14"/>
  <c r="Q16" i="14" s="1"/>
  <c r="P15" i="14"/>
  <c r="O15" i="14"/>
  <c r="N15" i="14"/>
  <c r="M15" i="14"/>
  <c r="L15" i="14"/>
  <c r="G15" i="14"/>
  <c r="Q15" i="14" s="1"/>
  <c r="Q14" i="14"/>
  <c r="P14" i="14"/>
  <c r="O14" i="14"/>
  <c r="N14" i="14"/>
  <c r="M14" i="14"/>
  <c r="L14" i="14"/>
  <c r="G14" i="14"/>
  <c r="P13" i="14"/>
  <c r="O13" i="14"/>
  <c r="N13" i="14"/>
  <c r="M13" i="14"/>
  <c r="L13" i="14"/>
  <c r="L21" i="14" s="1"/>
  <c r="G13" i="14"/>
  <c r="G21" i="14" s="1"/>
  <c r="O11" i="14"/>
  <c r="K11" i="14"/>
  <c r="K50" i="14" s="1"/>
  <c r="J11" i="14"/>
  <c r="J50" i="14" s="1"/>
  <c r="I11" i="14"/>
  <c r="I49" i="14" s="1"/>
  <c r="I68" i="14" s="1"/>
  <c r="H11" i="14"/>
  <c r="H49" i="14" s="1"/>
  <c r="H68" i="14" s="1"/>
  <c r="F11" i="14"/>
  <c r="F50" i="14" s="1"/>
  <c r="P50" i="14" s="1"/>
  <c r="E11" i="14"/>
  <c r="E49" i="14" s="1"/>
  <c r="D11" i="14"/>
  <c r="N11" i="14" s="1"/>
  <c r="C11" i="14"/>
  <c r="M11" i="14" s="1"/>
  <c r="P10" i="14"/>
  <c r="O10" i="14"/>
  <c r="N10" i="14"/>
  <c r="M10" i="14"/>
  <c r="L10" i="14"/>
  <c r="G10" i="14"/>
  <c r="Q10" i="14" s="1"/>
  <c r="Q9" i="14"/>
  <c r="P9" i="14"/>
  <c r="O9" i="14"/>
  <c r="N9" i="14"/>
  <c r="M9" i="14"/>
  <c r="L9" i="14"/>
  <c r="G9" i="14"/>
  <c r="P8" i="14"/>
  <c r="O8" i="14"/>
  <c r="N8" i="14"/>
  <c r="M8" i="14"/>
  <c r="L8" i="14"/>
  <c r="Q8" i="14" s="1"/>
  <c r="G8" i="14"/>
  <c r="P7" i="14"/>
  <c r="O7" i="14"/>
  <c r="N7" i="14"/>
  <c r="M7" i="14"/>
  <c r="L7" i="14"/>
  <c r="L11" i="14" s="1"/>
  <c r="G7" i="14"/>
  <c r="Q7" i="14" s="1"/>
  <c r="E68" i="14" l="1"/>
  <c r="O68" i="14" s="1"/>
  <c r="O49" i="14"/>
  <c r="L49" i="14"/>
  <c r="L68" i="14" s="1"/>
  <c r="L50" i="14"/>
  <c r="Q21" i="14"/>
  <c r="Q48" i="14"/>
  <c r="Q55" i="14"/>
  <c r="G11" i="14"/>
  <c r="P11" i="14"/>
  <c r="Q13" i="14"/>
  <c r="C49" i="14"/>
  <c r="K49" i="14"/>
  <c r="K68" i="14" s="1"/>
  <c r="D50" i="14"/>
  <c r="H50" i="14"/>
  <c r="F49" i="14"/>
  <c r="C50" i="14"/>
  <c r="M50" i="14" s="1"/>
  <c r="Q46" i="14"/>
  <c r="D49" i="14"/>
  <c r="E50" i="14"/>
  <c r="O50" i="14" s="1"/>
  <c r="I50" i="14"/>
  <c r="Q65" i="14"/>
  <c r="Q67" i="14" s="1"/>
  <c r="F68" i="14" l="1"/>
  <c r="P68" i="14" s="1"/>
  <c r="P49" i="14"/>
  <c r="M49" i="14"/>
  <c r="C68" i="14"/>
  <c r="M68" i="14" s="1"/>
  <c r="Q11" i="14"/>
  <c r="G49" i="14"/>
  <c r="G50" i="14"/>
  <c r="Q50" i="14" s="1"/>
  <c r="N49" i="14"/>
  <c r="D68" i="14"/>
  <c r="N68" i="14" s="1"/>
  <c r="N50" i="14"/>
  <c r="Q49" i="14" l="1"/>
  <c r="G68" i="14"/>
  <c r="Q68" i="14" s="1"/>
  <c r="G37" i="4"/>
  <c r="F37" i="4"/>
  <c r="E37" i="4"/>
  <c r="D37" i="4"/>
  <c r="C37" i="4"/>
  <c r="I68" i="3" l="1"/>
  <c r="K68" i="3" s="1"/>
  <c r="H68" i="3"/>
  <c r="J68" i="3" s="1"/>
  <c r="G68" i="3"/>
  <c r="F68" i="3"/>
  <c r="E68" i="3"/>
  <c r="D68" i="3"/>
  <c r="C68" i="3"/>
  <c r="K67" i="3"/>
  <c r="J67" i="3"/>
  <c r="K66" i="3"/>
  <c r="J66" i="3"/>
  <c r="J64" i="3"/>
  <c r="I64" i="3"/>
  <c r="K64" i="3" s="1"/>
  <c r="H64" i="3"/>
  <c r="G64" i="3"/>
  <c r="F64" i="3"/>
  <c r="E64" i="3"/>
  <c r="D64" i="3"/>
  <c r="C64" i="3"/>
  <c r="K63" i="3"/>
  <c r="J63" i="3"/>
  <c r="K62" i="3"/>
  <c r="J62" i="3"/>
  <c r="K61" i="3"/>
  <c r="J61" i="3"/>
  <c r="K60" i="3"/>
  <c r="J60" i="3"/>
  <c r="K58" i="3"/>
  <c r="I58" i="3"/>
  <c r="H58" i="3"/>
  <c r="J58" i="3" s="1"/>
  <c r="G58" i="3"/>
  <c r="F58" i="3"/>
  <c r="E58" i="3"/>
  <c r="D58" i="3"/>
  <c r="C58" i="3"/>
  <c r="K57" i="3"/>
  <c r="J57" i="3"/>
  <c r="J56" i="3"/>
  <c r="I56" i="3"/>
  <c r="H56" i="3"/>
  <c r="G56" i="3"/>
  <c r="F56" i="3"/>
  <c r="E56" i="3"/>
  <c r="D56" i="3"/>
  <c r="C56" i="3"/>
  <c r="K55" i="3"/>
  <c r="J55" i="3"/>
  <c r="K54" i="3"/>
  <c r="J54" i="3"/>
  <c r="K53" i="3"/>
  <c r="K56" i="3" s="1"/>
  <c r="J53" i="3"/>
  <c r="K49" i="3"/>
  <c r="I49" i="3"/>
  <c r="H49" i="3"/>
  <c r="G49" i="3"/>
  <c r="F49" i="3"/>
  <c r="E49" i="3"/>
  <c r="D49" i="3"/>
  <c r="C49" i="3"/>
  <c r="K48" i="3"/>
  <c r="J48" i="3"/>
  <c r="K47" i="3"/>
  <c r="J47" i="3"/>
  <c r="J49" i="3" s="1"/>
  <c r="I45" i="3"/>
  <c r="H45" i="3"/>
  <c r="G45" i="3"/>
  <c r="F45" i="3"/>
  <c r="E45" i="3"/>
  <c r="D45" i="3"/>
  <c r="C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K45" i="3" s="1"/>
  <c r="J24" i="3"/>
  <c r="J45" i="3" s="1"/>
  <c r="K22" i="3"/>
  <c r="I22" i="3"/>
  <c r="H22" i="3"/>
  <c r="G22" i="3"/>
  <c r="F22" i="3"/>
  <c r="E22" i="3"/>
  <c r="D22" i="3"/>
  <c r="C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J22" i="3" s="1"/>
  <c r="I12" i="3"/>
  <c r="I50" i="3" s="1"/>
  <c r="I51" i="3" s="1"/>
  <c r="I69" i="3" s="1"/>
  <c r="H12" i="3"/>
  <c r="H50" i="3" s="1"/>
  <c r="G12" i="3"/>
  <c r="G50" i="3" s="1"/>
  <c r="F12" i="3"/>
  <c r="F50" i="3" s="1"/>
  <c r="E12" i="3"/>
  <c r="E50" i="3" s="1"/>
  <c r="E51" i="3" s="1"/>
  <c r="E69" i="3" s="1"/>
  <c r="D12" i="3"/>
  <c r="D50" i="3" s="1"/>
  <c r="C12" i="3"/>
  <c r="C50" i="3" s="1"/>
  <c r="K11" i="3"/>
  <c r="J11" i="3"/>
  <c r="K10" i="3"/>
  <c r="J10" i="3"/>
  <c r="K9" i="3"/>
  <c r="J9" i="3"/>
  <c r="K8" i="3"/>
  <c r="K12" i="3" s="1"/>
  <c r="K50" i="3" s="1"/>
  <c r="J8" i="3"/>
  <c r="J12" i="3" s="1"/>
  <c r="J50" i="3" s="1"/>
  <c r="F51" i="3" l="1"/>
  <c r="F69" i="3" s="1"/>
  <c r="K51" i="3"/>
  <c r="J51" i="3"/>
  <c r="C51" i="3"/>
  <c r="C69" i="3" s="1"/>
  <c r="G51" i="3"/>
  <c r="G69" i="3" s="1"/>
  <c r="D51" i="3"/>
  <c r="D69" i="3" s="1"/>
  <c r="H51" i="3"/>
  <c r="H69" i="3" s="1"/>
  <c r="K69" i="3"/>
  <c r="J69" i="3" l="1"/>
</calcChain>
</file>

<file path=xl/comments1.xml><?xml version="1.0" encoding="utf-8"?>
<comments xmlns="http://schemas.openxmlformats.org/spreadsheetml/2006/main">
  <authors>
    <author>Author</author>
  </authors>
  <commentList>
    <comment ref="B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karnataka state co-op agriculture rural devbank ltd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 apexbank metro figures  ,,in the same feed back mentioned by the apexbank.Remaining figures taken under DCCBs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W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REDUCED 4890 FOR OCT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REDUCED 4381 FOR OCT 16</t>
        </r>
      </text>
    </comment>
    <comment ref="P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 OCT 16 REDUCED 
6202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5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karnataka state co-op agriculture rural devbank ltd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 apexbank metro figures  ,,in the same feed back mentioned by the apexbank.Remaining figures taken under DCCBs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10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D10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D20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D43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C47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D47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C48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D48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C54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D54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  <comment ref="D67" authorId="0" shapeId="0">
      <text>
        <r>
          <rPr>
            <sz val="8"/>
            <color indexed="81"/>
            <rFont val="Tahoma"/>
            <family val="2"/>
          </rPr>
          <t>NO DATA ENTRY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B5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karnataka state co-op agriculture rural devbank ltd</t>
        </r>
      </text>
    </comment>
    <comment ref="B54" authorId="0" shapeId="0">
      <text>
        <r>
          <rPr>
            <b/>
            <sz val="10"/>
            <color indexed="81"/>
            <rFont val="Tahoma"/>
            <family val="2"/>
          </rPr>
          <t>Author:</t>
        </r>
        <r>
          <rPr>
            <sz val="10"/>
            <color indexed="81"/>
            <rFont val="Tahoma"/>
            <family val="2"/>
          </rPr>
          <t xml:space="preserve">
APEX AND DCC PUT UNDER ONE PLACE</t>
        </r>
      </text>
    </comment>
  </commentList>
</comments>
</file>

<file path=xl/sharedStrings.xml><?xml version="1.0" encoding="utf-8"?>
<sst xmlns="http://schemas.openxmlformats.org/spreadsheetml/2006/main" count="4264" uniqueCount="1519">
  <si>
    <t>ANNEXURE-35 (a)</t>
  </si>
  <si>
    <t xml:space="preserve">      BANKWISE DATA ON CROP LOAN/ KCC DATA AS AT  SEPT 2020 (Amount in  Crore)       </t>
  </si>
  <si>
    <t>Sl.No</t>
  </si>
  <si>
    <t>Name of the Bank</t>
  </si>
  <si>
    <t xml:space="preserve"> KCC/Crop Loan O/s as  MARCH 2020</t>
  </si>
  <si>
    <t>Target
 (AMT)</t>
  </si>
  <si>
    <t xml:space="preserve"> Cards issued from 01.04.2020 to 30.9.2020</t>
  </si>
  <si>
    <t xml:space="preserve"> KCC/Crop Loan O/s as SEPT 2020</t>
  </si>
  <si>
    <t>Variation in O/S     ( SEPT 2020 over  MARCH 2020)</t>
  </si>
  <si>
    <t>No.</t>
  </si>
  <si>
    <t>Amount</t>
  </si>
  <si>
    <t>2020 - 21</t>
  </si>
  <si>
    <t xml:space="preserve">Cards </t>
  </si>
  <si>
    <t>(A)</t>
  </si>
  <si>
    <t>Major Banks</t>
  </si>
  <si>
    <t>Canara Bank</t>
  </si>
  <si>
    <t>State Bank of India</t>
  </si>
  <si>
    <t>Union Bank Of India</t>
  </si>
  <si>
    <t>Bank of Baroda</t>
  </si>
  <si>
    <t xml:space="preserve">  Total (A)</t>
  </si>
  <si>
    <t xml:space="preserve"> (B)</t>
  </si>
  <si>
    <t>OtherNationalised Banks</t>
  </si>
  <si>
    <t>Bank of India</t>
  </si>
  <si>
    <t>Bank of Maharastra</t>
  </si>
  <si>
    <t>Central Bank of India</t>
  </si>
  <si>
    <t xml:space="preserve">Indian Bank </t>
  </si>
  <si>
    <t>Indian Overseas Bank</t>
  </si>
  <si>
    <t>Punjab National Bank</t>
  </si>
  <si>
    <t>Punjab and Synd Bank</t>
  </si>
  <si>
    <t>UCO Bank</t>
  </si>
  <si>
    <t>Total (B)</t>
  </si>
  <si>
    <t>(C)</t>
  </si>
  <si>
    <t>Other Comm.Banks</t>
  </si>
  <si>
    <t>IDBI Bank</t>
  </si>
  <si>
    <t>Karnataka Bank Ltd</t>
  </si>
  <si>
    <t>Kotak Mahendra Bank</t>
  </si>
  <si>
    <t>Cathelic Syrian Bank Ltd.</t>
  </si>
  <si>
    <t>City Union Bank Ltd</t>
  </si>
  <si>
    <t>Dhanalaxmi Bank Ltd.</t>
  </si>
  <si>
    <t>Federal Bank Ltd.</t>
  </si>
  <si>
    <t>J and K Bank Ltd</t>
  </si>
  <si>
    <t>Karur Vysya Bank Ltd.</t>
  </si>
  <si>
    <t>Lakshmi Vilas Bank Ltd</t>
  </si>
  <si>
    <t xml:space="preserve">Ratnakar Bank Ltd </t>
  </si>
  <si>
    <t>South Indian Bank Ltd</t>
  </si>
  <si>
    <t>Tamil Nadu Merchantile Bank Ltd.</t>
  </si>
  <si>
    <t>IndusInd Bank</t>
  </si>
  <si>
    <t>HDFC Bank Ltd</t>
  </si>
  <si>
    <t xml:space="preserve">Axis Bank Ltd </t>
  </si>
  <si>
    <t>ICICI Bank Ltd</t>
  </si>
  <si>
    <t>YES BANK Ltd.</t>
  </si>
  <si>
    <t>Bandhan Bank</t>
  </si>
  <si>
    <t>DCB Bank Ltd</t>
  </si>
  <si>
    <t xml:space="preserve">IDFC Bank </t>
  </si>
  <si>
    <t>Total(C)</t>
  </si>
  <si>
    <t>(D)</t>
  </si>
  <si>
    <t xml:space="preserve">  R R B 's</t>
  </si>
  <si>
    <t>Karnataka Grameena Bank</t>
  </si>
  <si>
    <t>Karnataka Vikas Grameena Bank</t>
  </si>
  <si>
    <t xml:space="preserve">  Total (D)</t>
  </si>
  <si>
    <t>Total (Comm.Banks) A+B+C</t>
  </si>
  <si>
    <t>Grand Total (A+B+C+D)</t>
  </si>
  <si>
    <t>(E)</t>
  </si>
  <si>
    <t>Co-Op Sector</t>
  </si>
  <si>
    <t>KSCARD Bk.Ltd</t>
  </si>
  <si>
    <t xml:space="preserve">K.S.Coop Apex Bank ltd </t>
  </si>
  <si>
    <t>Indl.Co.Op.Bank ltd.</t>
  </si>
  <si>
    <t>Total (E)</t>
  </si>
  <si>
    <t>(F)</t>
  </si>
  <si>
    <t>KSFC</t>
  </si>
  <si>
    <t>TOTAL (F)</t>
  </si>
  <si>
    <t>(G)</t>
  </si>
  <si>
    <t>Small Finance Bank</t>
  </si>
  <si>
    <t>Equitas Small Finance Bank</t>
  </si>
  <si>
    <t>Ujjivan Small Finnance</t>
  </si>
  <si>
    <t>Suryoday Small Finance Bank</t>
  </si>
  <si>
    <t>ESAF Small Finance Bank</t>
  </si>
  <si>
    <t>TOTAL (G)</t>
  </si>
  <si>
    <t>(H)</t>
  </si>
  <si>
    <t>Payments bank</t>
  </si>
  <si>
    <t>India Post Payments Bank Limited</t>
  </si>
  <si>
    <t>Airtel Payments Bank</t>
  </si>
  <si>
    <t>TOTAL (H)</t>
  </si>
  <si>
    <t>TOTAL (A+B+C+D+E+F+G+H)</t>
  </si>
  <si>
    <t xml:space="preserve"> ANNEXURE-35 (b)</t>
  </si>
  <si>
    <t xml:space="preserve">DISTRICT WISE DATA ON CROP LOAN/ KCC AS AT 30.9.2020 (Amount in  Crore)       </t>
  </si>
  <si>
    <t>Sl</t>
  </si>
  <si>
    <t xml:space="preserve">Name of the District </t>
  </si>
  <si>
    <t>Annual Target (Amount)</t>
  </si>
  <si>
    <t>Disbursement During the quarter ending  SEPT 2020</t>
  </si>
  <si>
    <t>Outstanding as at the quarter ending  SEPT 2020</t>
  </si>
  <si>
    <t>TOTAL</t>
  </si>
  <si>
    <t>Cards issued</t>
  </si>
  <si>
    <t>Amount Sanctioned</t>
  </si>
  <si>
    <t xml:space="preserve">BAGALKOTE </t>
  </si>
  <si>
    <t>BALLARI</t>
  </si>
  <si>
    <t>BELAGAVI</t>
  </si>
  <si>
    <t>BENGALURU (Rural)</t>
  </si>
  <si>
    <t>BENGALURU  (Urban + Metro)</t>
  </si>
  <si>
    <t xml:space="preserve">BIDAR </t>
  </si>
  <si>
    <t>Chamarajnagar</t>
  </si>
  <si>
    <t>CHICKBALLAPUR</t>
  </si>
  <si>
    <t xml:space="preserve">CHICKKMAGALURU </t>
  </si>
  <si>
    <t xml:space="preserve">CHITRADURGA </t>
  </si>
  <si>
    <t>DAKSHINA KANNADA</t>
  </si>
  <si>
    <t xml:space="preserve">DAVANAGERE </t>
  </si>
  <si>
    <t>DHARWAD</t>
  </si>
  <si>
    <t xml:space="preserve">GADAG </t>
  </si>
  <si>
    <t xml:space="preserve">HASSAN </t>
  </si>
  <si>
    <t xml:space="preserve">HAVERI </t>
  </si>
  <si>
    <t>KALBURGI</t>
  </si>
  <si>
    <t>KODAGU</t>
  </si>
  <si>
    <t xml:space="preserve">KOLAR </t>
  </si>
  <si>
    <t xml:space="preserve">KOPPAL </t>
  </si>
  <si>
    <t xml:space="preserve">MANDYA </t>
  </si>
  <si>
    <t xml:space="preserve">MYSURU </t>
  </si>
  <si>
    <t xml:space="preserve">RAICHUR </t>
  </si>
  <si>
    <t>RAMANAGAR</t>
  </si>
  <si>
    <t xml:space="preserve">SHIVAMOGGA </t>
  </si>
  <si>
    <t xml:space="preserve">TUMAKURU </t>
  </si>
  <si>
    <t xml:space="preserve">UDUPI </t>
  </si>
  <si>
    <t>Uttarakannada</t>
  </si>
  <si>
    <t xml:space="preserve">VIJAYAPURA </t>
  </si>
  <si>
    <t>YADGIR</t>
  </si>
  <si>
    <t xml:space="preserve">TOTAL </t>
  </si>
  <si>
    <t>ANNEXURE- 11</t>
  </si>
  <si>
    <t>BANK WISE NUMBER OF BANK BRANCHES IN THE STATE AS ON 30.9.2020 VIS-À-VIS 31.3.2020</t>
  </si>
  <si>
    <t>Sl.</t>
  </si>
  <si>
    <t xml:space="preserve"> AS ON 30.9.2020</t>
  </si>
  <si>
    <t xml:space="preserve"> AS ON 31.3.2020</t>
  </si>
  <si>
    <t>Variation                                            ( SEPT 2020 over  MARCH 2020)</t>
  </si>
  <si>
    <t>No. of branches</t>
  </si>
  <si>
    <t>Rur</t>
  </si>
  <si>
    <t>S.Urb</t>
  </si>
  <si>
    <t>Urb</t>
  </si>
  <si>
    <t>M/P.T</t>
  </si>
  <si>
    <t xml:space="preserve"> Total</t>
  </si>
  <si>
    <t>A</t>
  </si>
  <si>
    <t xml:space="preserve"> </t>
  </si>
  <si>
    <t>Other Nationalised Banks</t>
  </si>
  <si>
    <t>Total (Comm.Banks) a+b+c</t>
  </si>
  <si>
    <t>G</t>
  </si>
  <si>
    <t>H</t>
  </si>
  <si>
    <t>ANNEXURE- 12</t>
  </si>
  <si>
    <t>BANK WISE NUMBER OF ATMs IN THE STATE AS ON 30.9.2020 VIS-À-VIS 31.3.2020</t>
  </si>
  <si>
    <t>Variation                                               ( SEPT 2020 over  MARCH 2020)</t>
  </si>
  <si>
    <t>No. of ATMs</t>
  </si>
  <si>
    <t>Rural</t>
  </si>
  <si>
    <t>S.Urban</t>
  </si>
  <si>
    <t>Urban</t>
  </si>
  <si>
    <t>M/PT</t>
  </si>
  <si>
    <t>Statement showing Achievement vis-à-vis Targets for the quarter ended September 2020 and Balance Outstanding as on 30.09.2020</t>
  </si>
  <si>
    <t>TOTAL FOR STATE</t>
  </si>
  <si>
    <t>Name of the State/Union Territory:KARNATAKA</t>
  </si>
  <si>
    <t xml:space="preserve">Sr. No </t>
  </si>
  <si>
    <t>Sector</t>
  </si>
  <si>
    <t>Yearly Targets under ACP</t>
  </si>
  <si>
    <t>Achievement upto the end of the current quarter</t>
  </si>
  <si>
    <t>Achievement  upto  the end  of the current quarter  (%)</t>
  </si>
  <si>
    <t xml:space="preserve">Number </t>
  </si>
  <si>
    <t>Number</t>
  </si>
  <si>
    <t>Priority Sector</t>
  </si>
  <si>
    <t>1A</t>
  </si>
  <si>
    <t>Agriculture= 1A(i)+1A(ii)+1A (iii)</t>
  </si>
  <si>
    <t>i)</t>
  </si>
  <si>
    <t>Farm Credit</t>
  </si>
  <si>
    <t>1A(ii)</t>
  </si>
  <si>
    <t>Agriculture Infrastructure</t>
  </si>
  <si>
    <t>1A(iii)</t>
  </si>
  <si>
    <t>Ancillary Activities</t>
  </si>
  <si>
    <t>1B</t>
  </si>
  <si>
    <t>Micro, Small and Medium Enterprises = 1B(i)+1B(ii)+1B(iii)+1B(iv)+1B(v)</t>
  </si>
  <si>
    <t>1B(i)</t>
  </si>
  <si>
    <t>Micro Enterprises (Manufacturing + Service advances)</t>
  </si>
  <si>
    <t>1B(ii)</t>
  </si>
  <si>
    <t>Small Enterprises (Manufacturing + Service advances )</t>
  </si>
  <si>
    <t>1B(iii)</t>
  </si>
  <si>
    <t>Medium Enterprises (Manufacturing + Service advances )</t>
  </si>
  <si>
    <t>1B(iv)</t>
  </si>
  <si>
    <t>Khadi and Village Industries</t>
  </si>
  <si>
    <t>1B(v)</t>
  </si>
  <si>
    <t>Others under MSMEs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</si>
  <si>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</si>
  <si>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</si>
  <si>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</si>
  <si>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</si>
  <si>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</si>
  <si>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</si>
  <si>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</si>
  <si>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</si>
  <si>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</si>
  <si>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</si>
  <si>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</si>
  <si>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</si>
  <si>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Sub total= 1A+1B+1C+1D+1E+1F+1G+1H</t>
  </si>
  <si>
    <t>Loans to weaker Sections under Priority Sector</t>
  </si>
  <si>
    <t>Non-Priority Sector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</si>
  <si>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</si>
  <si>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</si>
  <si>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</si>
  <si>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</si>
  <si>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</si>
  <si>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</si>
  <si>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</si>
  <si>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</si>
  <si>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t>Sub-total=4A+4B+4C+4D+4E</t>
  </si>
  <si>
    <t xml:space="preserve"> GRAND Total=2+5</t>
  </si>
  <si>
    <t xml:space="preserve">AGENDA </t>
  </si>
  <si>
    <t xml:space="preserve">ANNEXURE  </t>
  </si>
  <si>
    <t>BANKWISE DATA ON DISBURSEMENTS (ACP)UNDER PRIORITY SECTOR ADVANCES AS AT 30.9.2020 (Amount in Crore )</t>
  </si>
  <si>
    <t>Sl..No</t>
  </si>
  <si>
    <t>Name of Bank</t>
  </si>
  <si>
    <t>AGRICULTURE</t>
  </si>
  <si>
    <t>Micro, Small and 
Medium Enterprises</t>
  </si>
  <si>
    <t>EDUCATION</t>
  </si>
  <si>
    <t>HOUSING</t>
  </si>
  <si>
    <t>OTHERS</t>
  </si>
  <si>
    <t>TOTAL PRIORITY</t>
  </si>
  <si>
    <t>TARGET</t>
  </si>
  <si>
    <t>Disbursements (Amount)</t>
  </si>
  <si>
    <t>During the Qtr</t>
  </si>
  <si>
    <t>Cumulative from 1st April</t>
  </si>
  <si>
    <t>Oth.Nationalised Bks</t>
  </si>
  <si>
    <t xml:space="preserve">ANNEXURE </t>
  </si>
  <si>
    <t xml:space="preserve">BANKWISE DATA ON DISBURSEMENTS UNDER PRIORITY SECTOR ADVANCES AS AT </t>
  </si>
  <si>
    <t>MSE</t>
  </si>
  <si>
    <t>130.9.2020 (Amount in Crore )</t>
  </si>
  <si>
    <t>GRAND TOTAL</t>
  </si>
  <si>
    <t>AGENDA 13</t>
  </si>
  <si>
    <t>ANNEXURE VIII</t>
  </si>
  <si>
    <t>BANKWISE DATA ON DISBURSEMENTS (ACP) UNDER NON- PRIORITY SECTOR ADVANCES AS AT 30.9.2020 (Amount in Crore )</t>
  </si>
  <si>
    <t>Agriculture</t>
  </si>
  <si>
    <t>Personal Loans
 under Non-prioritySector</t>
  </si>
  <si>
    <t>TOTAL NON  PRIORITY</t>
  </si>
  <si>
    <t>ANNEXURE  VIII</t>
  </si>
  <si>
    <t xml:space="preserve">BANKWISE DATA ON DISBURSEMENTS UNDER NON PRIORITY SECTOR ADVANCES AS AT  </t>
  </si>
  <si>
    <t>TOTAL ( G)</t>
  </si>
  <si>
    <t>AGENDA</t>
  </si>
  <si>
    <t>ANNEXURE</t>
  </si>
  <si>
    <t>BANKING DATA - LEVEL OF PRIORITY SECTOR ADVANCES AS AT  30.9.2020 (Amount in Crore )</t>
  </si>
  <si>
    <t>Loans to Weaker Sections
 under Priority Sector</t>
  </si>
  <si>
    <t>No.A/cs</t>
  </si>
  <si>
    <t>Amt.O/s</t>
  </si>
  <si>
    <t>(B)Oth.Nationalised Bks</t>
  </si>
  <si>
    <t xml:space="preserve">BANKING DATA - LEVEL OF PRIORITY SECTOR ADVANCES AS AT  </t>
  </si>
  <si>
    <t>( C )</t>
  </si>
  <si>
    <t xml:space="preserve"> Total  of  Comm Bks+RRBs</t>
  </si>
  <si>
    <t>Grand Total</t>
  </si>
  <si>
    <t>BANKING DATA - LEVEL OF NON  PRIORITY SECTOR ADVANCES AS AT  30.9.2020 (Amount in Crore )</t>
  </si>
  <si>
    <t>Personal Loans under Non-prioritySector</t>
  </si>
  <si>
    <t xml:space="preserve">BANKING DATA - LEVEL OF NON PRIORITY SECTOR ADVANCES AS AT </t>
  </si>
  <si>
    <t>Total (G)</t>
  </si>
  <si>
    <t>Bankwise Aadhaar progress of CASA in Karnataka as on 30.10.2020 (figure in lakhs)</t>
  </si>
  <si>
    <t>State Name</t>
  </si>
  <si>
    <t>Bank Name</t>
  </si>
  <si>
    <t>Bank Type</t>
  </si>
  <si>
    <t>Number of operative CASA</t>
  </si>
  <si>
    <t>Number of Aadhaar seeded CASA</t>
  </si>
  <si>
    <t>% of CASA Aadhaar seeding</t>
  </si>
  <si>
    <t>Number of Authenticated CASA</t>
  </si>
  <si>
    <t>% CASA authentication</t>
  </si>
  <si>
    <t>Karnataka</t>
  </si>
  <si>
    <t>Airtel Payment Bank</t>
  </si>
  <si>
    <t>PVT</t>
  </si>
  <si>
    <t>Axis Bank Ltd</t>
  </si>
  <si>
    <t>PSB</t>
  </si>
  <si>
    <t>RRB</t>
  </si>
  <si>
    <t>Bank of Maharashtra</t>
  </si>
  <si>
    <t>Catholic Syrian Bank Ltd</t>
  </si>
  <si>
    <t>DCB Bank Limited</t>
  </si>
  <si>
    <t>Dhanalakshmi Bank Ltd</t>
  </si>
  <si>
    <t>Federal Bank Ltd</t>
  </si>
  <si>
    <t>IDBI Bank Ltd.</t>
  </si>
  <si>
    <t>IDFC Bank Ltd.</t>
  </si>
  <si>
    <t>India Post Payment Bank</t>
  </si>
  <si>
    <t>Indian Bank</t>
  </si>
  <si>
    <t>IndusInd Bank Ltd</t>
  </si>
  <si>
    <t>Jammu&amp; Kashmir Bank Ltd</t>
  </si>
  <si>
    <t>Karur Vysya Bank</t>
  </si>
  <si>
    <t>Kotak Mahindra Bank Ltd</t>
  </si>
  <si>
    <t>Nainital Bank Ltd</t>
  </si>
  <si>
    <t>Paytm Payment Bank</t>
  </si>
  <si>
    <t>Punjab&amp; Sind Bank</t>
  </si>
  <si>
    <t>RBL Bank Ltd</t>
  </si>
  <si>
    <t>Tamilnadu Mercantile Bank Ltd</t>
  </si>
  <si>
    <t>Union Bank of India</t>
  </si>
  <si>
    <t>Yes Bank Ltd</t>
  </si>
  <si>
    <t>Total</t>
  </si>
  <si>
    <t>Bankwise Mobile Progress of SB Acs in Karnataka as on 30.10.2020 (figure in lakhs)</t>
  </si>
  <si>
    <t>No. of operative savings a/c</t>
  </si>
  <si>
    <t>No. of operative savings a/c seeded with Mobile</t>
  </si>
  <si>
    <t>No. of operative savings a/c not having Mobile</t>
  </si>
  <si>
    <t>% Mobile Seeding</t>
  </si>
  <si>
    <t>ANNEXURE-17</t>
  </si>
  <si>
    <t xml:space="preserve"> BANK WISE PROGRESS REPORT UNDER PMJDY AS ON 30.9.2020</t>
  </si>
  <si>
    <t>NAME OF THE BANK</t>
  </si>
  <si>
    <t xml:space="preserve">Total No. of A/cs opened </t>
  </si>
  <si>
    <t xml:space="preserve">Total Aadhar Seeded A/cs </t>
  </si>
  <si>
    <t>No. of A/cs with Zero Bal</t>
  </si>
  <si>
    <t>No of Rupay Debit Cards issued</t>
  </si>
  <si>
    <t xml:space="preserve">No. of Rupay cards activated </t>
  </si>
  <si>
    <t>No. Of accounts having mobile Numbers</t>
  </si>
  <si>
    <t>% of Aadhaar Seeding</t>
  </si>
  <si>
    <t>% of Rupay Cards Activated</t>
  </si>
  <si>
    <t>% of Mobile Seeding</t>
  </si>
  <si>
    <t>MGNREGA Aadhar Report As on 18-11-2020</t>
  </si>
  <si>
    <t>S
 No.</t>
  </si>
  <si>
    <t>District</t>
  </si>
  <si>
    <t>Total Worker</t>
  </si>
  <si>
    <t xml:space="preserve">Total Number of Workers Converted into Aadhaar Based Payment </t>
  </si>
  <si>
    <t xml:space="preserve">% of Workers Converted into Aadhaar Based Payment </t>
  </si>
  <si>
    <t>5=4/3</t>
  </si>
  <si>
    <t>HASSAN</t>
  </si>
  <si>
    <t>DHARWAR</t>
  </si>
  <si>
    <t>UTTARA KANNADA</t>
  </si>
  <si>
    <t>CHIKKAMAGALURU</t>
  </si>
  <si>
    <t>MANDYA</t>
  </si>
  <si>
    <t>SHIVAMOGGA</t>
  </si>
  <si>
    <t>RAMANAGARA</t>
  </si>
  <si>
    <t>GADAG</t>
  </si>
  <si>
    <t>UDUPI</t>
  </si>
  <si>
    <t>HAVERI</t>
  </si>
  <si>
    <t>TUMAKURU</t>
  </si>
  <si>
    <t>BENGALURU RURAL</t>
  </si>
  <si>
    <t>DAVANAGERE</t>
  </si>
  <si>
    <t>MYSURU</t>
  </si>
  <si>
    <t>CHITRADURGA</t>
  </si>
  <si>
    <t>CHIKKABALLAPURA</t>
  </si>
  <si>
    <t>CHAMARAJA NAGARA</t>
  </si>
  <si>
    <t>RAICHUR</t>
  </si>
  <si>
    <t>KOPPAL</t>
  </si>
  <si>
    <t>KOLAR</t>
  </si>
  <si>
    <t>BAGALKOTE</t>
  </si>
  <si>
    <t>BENGALURU</t>
  </si>
  <si>
    <t>VIJAYPURA</t>
  </si>
  <si>
    <t>BIDAR</t>
  </si>
  <si>
    <t>KALABURAGI</t>
  </si>
  <si>
    <t>Yadgir</t>
  </si>
  <si>
    <t>SSP data</t>
  </si>
  <si>
    <t>Branches</t>
  </si>
  <si>
    <t>BANK OF BARODA</t>
  </si>
  <si>
    <t>BANK OF INDIA</t>
  </si>
  <si>
    <t>CANARA BANK</t>
  </si>
  <si>
    <t xml:space="preserve">CENTRAL BANK </t>
  </si>
  <si>
    <t>HDFC</t>
  </si>
  <si>
    <t>HSBC</t>
  </si>
  <si>
    <t>IDBI</t>
  </si>
  <si>
    <t>INDIAN OVERSEAS BANK</t>
  </si>
  <si>
    <t>INDUSIND BANK</t>
  </si>
  <si>
    <t>KOTAK MAHINDARA BANK</t>
  </si>
  <si>
    <t>PUNJAB AND MAHARASTRA CO-OPERATIVE BANK</t>
  </si>
  <si>
    <t>PUNJAB NATIONAL BANK</t>
  </si>
  <si>
    <t>ROYAL BANK OF SCOTLAND</t>
  </si>
  <si>
    <t>SBI</t>
  </si>
  <si>
    <t>SOUTH INDIAN BANK</t>
  </si>
  <si>
    <t>UCO BANK</t>
  </si>
  <si>
    <t>UNION BANK</t>
  </si>
  <si>
    <t xml:space="preserve">ANNEXURE - </t>
  </si>
  <si>
    <t xml:space="preserve"> DISTRICT WISE CUMULATIVE PROGRESS UNDER SOCIAL SECURITY SCHEMES AS ON 30.9.2020</t>
  </si>
  <si>
    <t>PRADHAN MANTRI JEEVAN JYOTI BIMA YOJANA (PMJJBY)</t>
  </si>
  <si>
    <t>PRADHAN MANTRI SURAKSHA BIMA YOJANA (PMSBY)</t>
  </si>
  <si>
    <t>ATAL PENSION  YOJANA (APY)</t>
  </si>
  <si>
    <t>Number of policy  holders  as on  31.03.2019</t>
  </si>
  <si>
    <t>Number of policy  holders  as on 31.03.2019</t>
  </si>
  <si>
    <t>Number of Account holders  enrolled , so far</t>
  </si>
  <si>
    <t>Sl.No.</t>
  </si>
  <si>
    <t xml:space="preserve">Rural Male </t>
  </si>
  <si>
    <t xml:space="preserve">Rural Female </t>
  </si>
  <si>
    <t>Rural T/Gen</t>
  </si>
  <si>
    <t xml:space="preserve">Urban Male </t>
  </si>
  <si>
    <t xml:space="preserve">Urban Female </t>
  </si>
  <si>
    <t>Urban T/Gen</t>
  </si>
  <si>
    <t>Total for PSBs</t>
  </si>
  <si>
    <t>Total for Private sector Banks</t>
  </si>
  <si>
    <t>Total for RRBs</t>
  </si>
  <si>
    <t>Total Co-Op Banks</t>
  </si>
  <si>
    <t>Total KSFC</t>
  </si>
  <si>
    <t>Total Small Finance Bank</t>
  </si>
  <si>
    <t>Total Payments bank</t>
  </si>
  <si>
    <t>All banks-Total</t>
  </si>
  <si>
    <t xml:space="preserve"> PRADHAN MANTRI JEEVAN JYOTI BIMA YOJANA (PMJJBY) status as on 30.9.2020</t>
  </si>
  <si>
    <t xml:space="preserve"> PRADHAN MANTRI SURAKSHA BIMA YOJANA (PMSBY) status as on 30.9.2020</t>
  </si>
  <si>
    <t xml:space="preserve"> ATAL PENSION  YOJANA (APY)  status as on 30.9.2020</t>
  </si>
  <si>
    <t>Dist-Name</t>
  </si>
  <si>
    <t xml:space="preserve">Rural 
Male </t>
  </si>
  <si>
    <t xml:space="preserve">Rural
 Female </t>
  </si>
  <si>
    <t>Rural
 T/Gen</t>
  </si>
  <si>
    <t xml:space="preserve">Urban 
Male </t>
  </si>
  <si>
    <t xml:space="preserve">Urban 
Female </t>
  </si>
  <si>
    <t>Urban
 T/Gen</t>
  </si>
  <si>
    <t>ANNEXURE:34 (a)</t>
  </si>
  <si>
    <t>ANNEXURE:34 (b)</t>
  </si>
  <si>
    <t xml:space="preserve"> BANK WISE DISBURSEMENT AND BALANCE OUSTSTANDING TO MINORITY COMMUNITY IN KARNATAKA STATE AS ON  SEPT 2020 (Amount in Crore)</t>
  </si>
  <si>
    <t>CHRISTIANS</t>
  </si>
  <si>
    <t>MUSLIMS</t>
  </si>
  <si>
    <t>S I K H S</t>
  </si>
  <si>
    <t>NEO-BUDISTS</t>
  </si>
  <si>
    <t>JAINS</t>
  </si>
  <si>
    <t xml:space="preserve"> ZORASTRIANS</t>
  </si>
  <si>
    <t>TOTAL IN CRORES</t>
  </si>
  <si>
    <t xml:space="preserve"> Disb 1st April to  SEPT 2020</t>
  </si>
  <si>
    <t xml:space="preserve"> Balance O/s as on  30.9.2020</t>
  </si>
  <si>
    <t>Amt.</t>
  </si>
  <si>
    <t>No. A/cs</t>
  </si>
  <si>
    <t>No.  A/cs</t>
  </si>
  <si>
    <t>TOTAL (A+B+C+D+E+F+G)</t>
  </si>
  <si>
    <t>ANNEXURE-33</t>
  </si>
  <si>
    <t>BANK WISE ADVANCES TO MINORITY COMMUNITIES AS ON 30.9.2020 VIS-À-VIS 31.3.2020 (Amount in Crore)</t>
  </si>
  <si>
    <t>AS ON   SEPT 2020</t>
  </si>
  <si>
    <t>AS ON   MARCH 2020</t>
  </si>
  <si>
    <t>Variation in O/s      ( SEPT 2020 over  MARCH 2020)</t>
  </si>
  <si>
    <t>Balance        outstanding</t>
  </si>
  <si>
    <t>SLBC KARNATAKA</t>
  </si>
  <si>
    <t>Bank Wise SHGs Financed during the Financial Year 2020-21</t>
  </si>
  <si>
    <t>Sl. No.</t>
  </si>
  <si>
    <t>Cumulative no. of SHGs credit linked during the year ( from 1 April 2020 up to qtr  SEPT 2020 (Amount in lakhs)</t>
  </si>
  <si>
    <t>Cumulative Bank Loan disbursed during the year  ( from 1 April 2020 up to qtr  SEPT 2020 (Amount in lakhs)</t>
  </si>
  <si>
    <t>Of which exclusively to Women</t>
  </si>
  <si>
    <t xml:space="preserve">Commercial Banks-Sub Total </t>
  </si>
  <si>
    <t>RRBs-Sub Total</t>
  </si>
  <si>
    <t>Cooperative baks-Sub Total</t>
  </si>
  <si>
    <t>KFSC Total</t>
  </si>
  <si>
    <t>Small Finance  -Sub Total</t>
  </si>
  <si>
    <t>Payment Bank   -Sub Total</t>
  </si>
  <si>
    <t>STATE LEVEL BANKERS' COMMITTEE-Karnataka</t>
  </si>
  <si>
    <t>COVENOR - SyndicateBank, Corporate  Office, Bangalore</t>
  </si>
  <si>
    <t xml:space="preserve">ALL BANKS           </t>
  </si>
  <si>
    <t>Progress Report under SHG Bank Linkage for the quarter   SEPT 2020</t>
  </si>
  <si>
    <t>Particulars</t>
  </si>
  <si>
    <t>SHG FORMATION DETAILS - SB ACCOUNTS OF SHGs WITH BANKS</t>
  </si>
  <si>
    <t>No. of SB Accounts of SHGs opened during the quarter</t>
  </si>
  <si>
    <t>Cumulative number of SB accounts of SHGs  (from 1st April of the year to end of quarter)</t>
  </si>
  <si>
    <t>Total No of SB Accounts of ALL SHGs outstanding at the end of the reporting quarter</t>
  </si>
  <si>
    <t>Total balance of SB Accounts of ALL SHGs outstanding at the end of
reporting quarter</t>
  </si>
  <si>
    <t xml:space="preserve">B </t>
  </si>
  <si>
    <t>DIRECT CREDIT LINKAGE DURING THE YEAR</t>
  </si>
  <si>
    <t>SHGs credit linked during the quarter</t>
  </si>
  <si>
    <t>Bank Loan disbursed during the quarter (Rs. lakh)</t>
  </si>
  <si>
    <t>Cumulative no. of SHGs credit linked during the year ( from 1 April up to end of qtr)</t>
  </si>
  <si>
    <t>Cumulative Bank Loan disbursed during the year (from 1 April up to end of qtr)(Rs. lakh)</t>
  </si>
  <si>
    <t xml:space="preserve">Of  B3 above, No. of  repeat SHGs credit linked </t>
  </si>
  <si>
    <t>Of B4 above, Bank Loan disbursed for repeat SHGs (Rs. lakh)</t>
  </si>
  <si>
    <t>Of  B3 above, No. of   SHGs provided loan for Agriculture Purposes</t>
  </si>
  <si>
    <t>Of B4 above, Bank Loan disbursed to SHGs for Agriculture Purposes (Rs. lakh)</t>
  </si>
  <si>
    <t>C</t>
  </si>
  <si>
    <t>INDIRECT CREDIT LINKAGE OF SHGs THROUGH LOANS TO NGOs/MFIs FOR ONLENDING TO SHGs</t>
  </si>
  <si>
    <t>SHGs indirectly credit linked during the quarter</t>
  </si>
  <si>
    <t>Cumulative no. of SHGs indirectly credit linked during the year ( from 1 April upto end of qtr)</t>
  </si>
  <si>
    <t xml:space="preserve"> Loan disbursed indirectly during the quarter (Rs. lakh)</t>
  </si>
  <si>
    <t>Cumulative Loan disbursed indirectly during the year (from 1 April upto end of qtr)(Rs. lakh)</t>
  </si>
  <si>
    <t>Of C2 above No. of SHGs provided loan for agriculture purpose</t>
  </si>
  <si>
    <t>Of C4 above, Bank loan disbursed to SHGs for agriculture purposes [Rs in lakh]</t>
  </si>
  <si>
    <t>D</t>
  </si>
  <si>
    <t>CUMULATIVE CREDIT LINKAGE</t>
  </si>
  <si>
    <t>Cumulative number of SHGs Credit Linked (since inception)</t>
  </si>
  <si>
    <t>Cumulative Bank Loan disbursed since inception (Rs, lakh)</t>
  </si>
  <si>
    <t>Number of SHGs with loan accounts outstanding on the date of report</t>
  </si>
  <si>
    <t>Bank Loan outstanding to all SHGs as on the date of report (Rs. lakh)</t>
  </si>
  <si>
    <t>ANNEXURE - 37</t>
  </si>
  <si>
    <t xml:space="preserve"> DATA ON JLG AS PER NABARD FORMAT AS ON  SEPT 2020</t>
  </si>
  <si>
    <t>Amount Rs. In Crore:</t>
  </si>
  <si>
    <t>Target for the FY 2018-19</t>
  </si>
  <si>
    <t xml:space="preserve"> Disbursements from 01.04.2020 to 30.9.2020</t>
  </si>
  <si>
    <t>Balance Outstanding as at  the end of the   SEPT 2020</t>
  </si>
  <si>
    <t>Cum no.
of JLGs
 financed 
 with
 NABARD's 
grant assistance</t>
  </si>
  <si>
    <t>Amt</t>
  </si>
  <si>
    <t>TOTAL JLG s</t>
  </si>
  <si>
    <t>Of which Farm based</t>
  </si>
  <si>
    <t>Of which farm based</t>
  </si>
  <si>
    <t>ANNEXURE  - 4(a)</t>
  </si>
  <si>
    <t xml:space="preserve">    BANKING DATA - CD Ratio</t>
  </si>
  <si>
    <t xml:space="preserve">    BANKING DATA -CD Ratio</t>
  </si>
  <si>
    <t>Variation in Total ( Sep 20 over Mar 20)</t>
  </si>
  <si>
    <t>Total of Comm Banks and RRBs</t>
  </si>
  <si>
    <t>ANNEXURE - 5</t>
  </si>
  <si>
    <t xml:space="preserve">    BANKING DATA - DEPOSITS</t>
  </si>
  <si>
    <t>(Amount Rs. In Crore):</t>
  </si>
  <si>
    <t xml:space="preserve">    BANKING DATA -DEPOSITS  </t>
  </si>
  <si>
    <t xml:space="preserve">    BANKING DATA - DEPOSITS  </t>
  </si>
  <si>
    <t xml:space="preserve"> AS AT  MARCH 2020</t>
  </si>
  <si>
    <t xml:space="preserve"> AS AT  SEPT 2020</t>
  </si>
  <si>
    <t>(B)Other.Nationalised Banks</t>
  </si>
  <si>
    <t>ANNEXURE - 6</t>
  </si>
  <si>
    <t xml:space="preserve">    BANKING DATA - ADVANCES</t>
  </si>
  <si>
    <t>Amount Rs. In Crore</t>
  </si>
  <si>
    <t>(B)Oth.Nationalised Banks</t>
  </si>
  <si>
    <t>District Wise C.D. Ratio as on 30.09.2020</t>
  </si>
  <si>
    <t>Name of the District</t>
  </si>
  <si>
    <t>(Rs. In Crores)</t>
  </si>
  <si>
    <t>Deposits</t>
  </si>
  <si>
    <t>Advances</t>
  </si>
  <si>
    <t>CD Ratio</t>
  </si>
  <si>
    <t>Uttara Kannada</t>
  </si>
  <si>
    <t>Udupi</t>
  </si>
  <si>
    <t>Dakshina Kannada</t>
  </si>
  <si>
    <t>Dharwad</t>
  </si>
  <si>
    <t>Mysore</t>
  </si>
  <si>
    <t>Shimoga</t>
  </si>
  <si>
    <t>Gulbarga</t>
  </si>
  <si>
    <t>Bengaluru [Rural]</t>
  </si>
  <si>
    <t>Belagavi</t>
  </si>
  <si>
    <t>Bengaluru [Urban]</t>
  </si>
  <si>
    <t>Ballari</t>
  </si>
  <si>
    <t>Kodagu</t>
  </si>
  <si>
    <t xml:space="preserve">Gadag </t>
  </si>
  <si>
    <t xml:space="preserve">Chickmagalur </t>
  </si>
  <si>
    <t>Koppal</t>
  </si>
  <si>
    <t>Tumkur</t>
  </si>
  <si>
    <t>Kolar</t>
  </si>
  <si>
    <t xml:space="preserve">Mandya </t>
  </si>
  <si>
    <t>Vijayapura</t>
  </si>
  <si>
    <t xml:space="preserve">Bidar </t>
  </si>
  <si>
    <t xml:space="preserve">Hassan </t>
  </si>
  <si>
    <t>Bagalkot</t>
  </si>
  <si>
    <t>Chamrajanagara</t>
  </si>
  <si>
    <t>Chickballapura</t>
  </si>
  <si>
    <t>Ramanagara</t>
  </si>
  <si>
    <t xml:space="preserve">Chitradurga </t>
  </si>
  <si>
    <t>Haveri</t>
  </si>
  <si>
    <t>Raichur</t>
  </si>
  <si>
    <t xml:space="preserve">Davanagere </t>
  </si>
  <si>
    <t>All Districts-Total</t>
  </si>
  <si>
    <t>ANNEXURE-38</t>
  </si>
  <si>
    <t>BANK WISE NON-PERFORMING ASSETS - POSITION AS ON   SEPT 2020</t>
  </si>
  <si>
    <t>TOTAL NPAs</t>
  </si>
  <si>
    <t>MICRO SMALL &amp; MEDIUM INDUSTRIES</t>
  </si>
  <si>
    <t>OTHER PRIORITY SECTOR ADV</t>
  </si>
  <si>
    <t>NON PRIORITY SECTOR ADV</t>
  </si>
  <si>
    <t>TOTAL ADVANCES</t>
  </si>
  <si>
    <t>A/CS</t>
  </si>
  <si>
    <t>AMT</t>
  </si>
  <si>
    <t>Lead Banks</t>
  </si>
  <si>
    <t>Total (A)</t>
  </si>
  <si>
    <t>(B)</t>
  </si>
  <si>
    <t>Nationalised Banks</t>
  </si>
  <si>
    <t>Private Banks</t>
  </si>
  <si>
    <t>Total (C)</t>
  </si>
  <si>
    <t>Grand Total(A+B+C+D)</t>
  </si>
  <si>
    <t>Co-Operative Sector</t>
  </si>
  <si>
    <t>OTHER BANKS</t>
  </si>
  <si>
    <t>Total (F)</t>
  </si>
  <si>
    <t>Small Financial Bank</t>
  </si>
  <si>
    <t>Total (H)</t>
  </si>
  <si>
    <t>ANNEXURE-39</t>
  </si>
  <si>
    <t>NPAs UNDER HOUSING AND EDUCATION LOANS AS ON 30.9.2020 VIS-À-VIS 31.3.2020</t>
  </si>
  <si>
    <t xml:space="preserve">   As on 30.9.2020</t>
  </si>
  <si>
    <t xml:space="preserve">   As on 31.3.2020</t>
  </si>
  <si>
    <t>Variation on  ( SEPT 2020 over  MARCH 2020)</t>
  </si>
  <si>
    <t xml:space="preserve">Sl. </t>
  </si>
  <si>
    <t>A/cs</t>
  </si>
  <si>
    <t xml:space="preserve">  R R Bs</t>
  </si>
  <si>
    <t>Small Financil Bank</t>
  </si>
  <si>
    <t>ANNEXURE - 40</t>
  </si>
  <si>
    <t>NPA LEVEL OF PMEGP 30.9.2020                             ( Amt in lakhs)</t>
  </si>
  <si>
    <t>BALANCE OUTSTANDING AS AT THE END OF THE REPORTING QUARTER</t>
  </si>
  <si>
    <t>Npa Level</t>
  </si>
  <si>
    <t>% NPA to Total Advances.</t>
  </si>
  <si>
    <t>KVIC</t>
  </si>
  <si>
    <t>KVIB</t>
  </si>
  <si>
    <t>DIC</t>
  </si>
  <si>
    <t>AMOUNT</t>
  </si>
  <si>
    <t>%</t>
  </si>
  <si>
    <t>Total (Comm.Banks)</t>
  </si>
  <si>
    <t>E</t>
  </si>
  <si>
    <t>TOTAL(F)</t>
  </si>
  <si>
    <t>TOTAL(G)</t>
  </si>
  <si>
    <t>TOTAL(H)</t>
  </si>
  <si>
    <t>ANNEXURE-41</t>
  </si>
  <si>
    <t xml:space="preserve">BANKWISE RECOVERY PERFORMANCE undetr KPMR &amp; KACOMP ACT AS AT    SEPT 2020   (REVENUE RECOVERY ACTS) </t>
  </si>
  <si>
    <t xml:space="preserve">                                                                     KPMR &amp; KACOMP ACTS                                                      Amount in lakhs</t>
  </si>
  <si>
    <t>RCs pending as at the previous quarter</t>
  </si>
  <si>
    <t>RCs filed during the quarter</t>
  </si>
  <si>
    <t>RCs disposesd/Recovery made during the quarter</t>
  </si>
  <si>
    <t>RCs pending as at the end of the quarter</t>
  </si>
  <si>
    <t>Upto I year</t>
  </si>
  <si>
    <t>I to 3 years</t>
  </si>
  <si>
    <t>Above 3 years</t>
  </si>
  <si>
    <t>Total pending cases</t>
  </si>
  <si>
    <t>TOTAL OF ALLBANKS</t>
  </si>
  <si>
    <t>F</t>
  </si>
  <si>
    <t>Bk.of Rajastan</t>
  </si>
  <si>
    <t>Bharat Overseas Bk.</t>
  </si>
  <si>
    <t>Catholic Syrian Bk.</t>
  </si>
  <si>
    <t>City Union Bk.</t>
  </si>
  <si>
    <t>Dhanalakshmi Bk.</t>
  </si>
  <si>
    <t>Federal Bank</t>
  </si>
  <si>
    <t>Ganesh Bk.of K'wad</t>
  </si>
  <si>
    <t>J &amp; K Bank Ltd.</t>
  </si>
  <si>
    <t>Lakshmi Vilas Bk.</t>
  </si>
  <si>
    <t>Nedungadi Bank</t>
  </si>
  <si>
    <t>ANNEXURE-42</t>
  </si>
  <si>
    <t xml:space="preserve"> Bank wise recovery under SARFAESI, DRT and Lok Adalats as on 30.9.2020 </t>
  </si>
  <si>
    <t>Amount Rs. In Lakh</t>
  </si>
  <si>
    <t>SARFAESI ACT 2002</t>
  </si>
  <si>
    <t>D R Ts</t>
  </si>
  <si>
    <t>LOK ADALAT</t>
  </si>
  <si>
    <t>No. Of Notices Sent</t>
  </si>
  <si>
    <t xml:space="preserve">Amt involved </t>
  </si>
  <si>
    <t xml:space="preserve">Amt Recovered </t>
  </si>
  <si>
    <t xml:space="preserve">Amt Recovered  </t>
  </si>
  <si>
    <t xml:space="preserve">               Grand Total (A+B+C+D)</t>
  </si>
  <si>
    <t>Data on relief measures extended by banks on account of natural calamities as on 30.9.2020 (Amount in lakhs)</t>
  </si>
  <si>
    <t>SR.NO.</t>
  </si>
  <si>
    <t>Outstanding Priority Sector Advances as on  30.9.2020</t>
  </si>
  <si>
    <t>Total Outstanding eligible for reschedulement / restructuring</t>
  </si>
  <si>
    <t>Amount restructured / rescheduled from  01.07.2020 to 30.9.2020</t>
  </si>
  <si>
    <t>% of achievement of rescheduled / restructured to eligible for rescheduling / restructuring</t>
  </si>
  <si>
    <t>No. of 
A/cs</t>
  </si>
  <si>
    <t>No. of A/cs</t>
  </si>
  <si>
    <t>Expanding and Deepening of Digital Payments Ecosystem - Review Format</t>
  </si>
  <si>
    <t>District: RAICHUR</t>
  </si>
  <si>
    <t>Month : NOVEMBER-2020</t>
  </si>
  <si>
    <t>No. of Bank Branches in the district</t>
  </si>
  <si>
    <t>For Bank Customers</t>
  </si>
  <si>
    <t>1. Digital coverage for individuals (Savings Accounts)</t>
  </si>
  <si>
    <t>Total No. of Operative SB Accs.</t>
  </si>
  <si>
    <t>No. of Debit cards/ RuPay cards issued to Operative SB Accs.</t>
  </si>
  <si>
    <t>% Debit/ RuPay cards coverage</t>
  </si>
  <si>
    <t>No. of net banking issued</t>
  </si>
  <si>
    <t>% Net banking coverage</t>
  </si>
  <si>
    <t>No.of Mobilie Banking + UPI + USSD ^</t>
  </si>
  <si>
    <t>% of MB/ UPI/ USSD coverage</t>
  </si>
  <si>
    <t>Total No. of Operative SB Accounts covered with at lease one of the facilities - Debit/ RuPay cards, net banking, mobile banking, UPI, USSD</t>
  </si>
  <si>
    <t>% of such Accounts Out of total Operative Savings Accounts</t>
  </si>
  <si>
    <t>2. Digital coverage for business (Current Accounts)</t>
  </si>
  <si>
    <t>Total No. of Operative Current Accounts</t>
  </si>
  <si>
    <t>No. of net banking to CAs</t>
  </si>
  <si>
    <t>No. of POS/ QR availed by CA accounts*</t>
  </si>
  <si>
    <t>% of POS/ QR coverage</t>
  </si>
  <si>
    <t>Total No. of Operative Current Accounts covered with at least one of digital modes of payments - Net Banking, POS, QR etc.</t>
  </si>
  <si>
    <t>% of such Accounts Out of total Operative Current Accounts</t>
  </si>
  <si>
    <t>For non-customers</t>
  </si>
  <si>
    <t>3. Provision of Digital infrastructure</t>
  </si>
  <si>
    <t>A. POS/ QR issued to shopkeepers (other than CA holders)**</t>
  </si>
  <si>
    <t>B. POS/ QR issued to Govt./ Public Service providers</t>
  </si>
  <si>
    <t>C. POS/ QR issued to others***</t>
  </si>
  <si>
    <t>Total POS/ QR (A+B+C) other than CA holders</t>
  </si>
  <si>
    <t>4. Digital Financial Literacy</t>
  </si>
  <si>
    <t>No. of FLC camps on Digital FL</t>
  </si>
  <si>
    <t>No. of people participated</t>
  </si>
  <si>
    <t>Status of readiness of Banks in Karnataka as on 30th Sep 2020</t>
  </si>
  <si>
    <t>Sr.No</t>
  </si>
  <si>
    <t>Active Kits</t>
  </si>
  <si>
    <t>Total Enrolments/Updates in last 30 days</t>
  </si>
  <si>
    <t>Avg. Enrolments/day</t>
  </si>
  <si>
    <t>Andhra Bank</t>
  </si>
  <si>
    <t>Bandhan Bank Ltd</t>
  </si>
  <si>
    <t>BANK OF MAHARASHTRA</t>
  </si>
  <si>
    <t>Syndicate Bank</t>
  </si>
  <si>
    <t>City Union Bank Limited</t>
  </si>
  <si>
    <t>Corporation Bank</t>
  </si>
  <si>
    <t>Fincare Small Finance Bank Limited</t>
  </si>
  <si>
    <t>HDFC Bank Limited</t>
  </si>
  <si>
    <t>ICICI Bank Limited</t>
  </si>
  <si>
    <t>IDBI Bank Ltd</t>
  </si>
  <si>
    <t>IDFC BANK LIMITED</t>
  </si>
  <si>
    <t>Karnataka Bank</t>
  </si>
  <si>
    <t>KotakMahindra Bank</t>
  </si>
  <si>
    <t>Lakshmi Vilas Bank</t>
  </si>
  <si>
    <t>Punjab &amp; Sind Bank</t>
  </si>
  <si>
    <t>RBL Bank Limited</t>
  </si>
  <si>
    <t>South Indian Bank</t>
  </si>
  <si>
    <t>STATE BANK OF INDIA</t>
  </si>
  <si>
    <t>Ujjivan Small Finance Bank</t>
  </si>
  <si>
    <t>YES Bank Limited</t>
  </si>
  <si>
    <t>ANNEXURE- 4C</t>
  </si>
  <si>
    <t xml:space="preserve"> Bank Wise Bank Mitrs, Aadhaar Enrolment Centres &amp; FLCs AS ON 30.9.2020</t>
  </si>
  <si>
    <t>Aadhaar Enrolment Centres (AECs)</t>
  </si>
  <si>
    <t>Functional</t>
  </si>
  <si>
    <t>Non Functional</t>
  </si>
  <si>
    <t>Total AECs</t>
  </si>
  <si>
    <t>Fincare Small Finance Bank</t>
  </si>
  <si>
    <t>List of 1315 villages identified for implementation of  PMAGY scheme</t>
  </si>
  <si>
    <t>Sl No</t>
  </si>
  <si>
    <t>Row Labels</t>
  </si>
  <si>
    <t>Count of Village Code</t>
  </si>
  <si>
    <t>Sum of Total Popln.</t>
  </si>
  <si>
    <t>BAGALKOT</t>
  </si>
  <si>
    <t>BENGALURU URBAN</t>
  </si>
  <si>
    <t>CHAMARAJANAGAR</t>
  </si>
  <si>
    <t>CHIKBALLAPUR</t>
  </si>
  <si>
    <t>DAVANGERE</t>
  </si>
  <si>
    <t>UTTAR KANNAD</t>
  </si>
  <si>
    <t>VIJAYAPURA</t>
  </si>
  <si>
    <t>Performance of RSETIs in Karnataka as of November 2020 (FY-2020-21)</t>
  </si>
  <si>
    <t>RSETI Name</t>
  </si>
  <si>
    <t>Targets</t>
  </si>
  <si>
    <t>Achievements</t>
  </si>
  <si>
    <t>% Ach</t>
  </si>
  <si>
    <t>BPL Trained</t>
  </si>
  <si>
    <t>Settled</t>
  </si>
  <si>
    <t>Credit linked</t>
  </si>
  <si>
    <t>Prog</t>
  </si>
  <si>
    <t>Candidate</t>
  </si>
  <si>
    <t>CANB Chikkaballapur</t>
  </si>
  <si>
    <t>CANB Davanagere</t>
  </si>
  <si>
    <t>CANB Haliyal</t>
  </si>
  <si>
    <t>CANB Harohalli</t>
  </si>
  <si>
    <t>CANB Hassan</t>
  </si>
  <si>
    <t>CANB Kolar</t>
  </si>
  <si>
    <t>CANB Ramanagar</t>
  </si>
  <si>
    <t>CANB Shimoga</t>
  </si>
  <si>
    <t>CANB Sonnahallipur</t>
  </si>
  <si>
    <t>CORPB Chikmagalur</t>
  </si>
  <si>
    <t>CORPB Kodagu</t>
  </si>
  <si>
    <t>KMB Bagalkot</t>
  </si>
  <si>
    <t>RUDSETI Bengaluru</t>
  </si>
  <si>
    <t>RUDSETI Brahmavar</t>
  </si>
  <si>
    <t>RUDSETI Chitradurga</t>
  </si>
  <si>
    <t>RUDSETI Dharwad</t>
  </si>
  <si>
    <t>RUDSETI Mysore</t>
  </si>
  <si>
    <t>RUDSETI Ujre</t>
  </si>
  <si>
    <t>RUDSETI Vijayapur</t>
  </si>
  <si>
    <t>SBI Chamarajanagar</t>
  </si>
  <si>
    <t>SBI Gadag</t>
  </si>
  <si>
    <t>SBI Gulbarga</t>
  </si>
  <si>
    <t>SBI Koppal</t>
  </si>
  <si>
    <t>SBI Raichur</t>
  </si>
  <si>
    <t>SBI Tumkur</t>
  </si>
  <si>
    <t>SBI Yadgir</t>
  </si>
  <si>
    <t>DCC Bank Bidar</t>
  </si>
  <si>
    <t>CANB Belgaum</t>
  </si>
  <si>
    <t>CANB Bellary</t>
  </si>
  <si>
    <t>CANB Manipal</t>
  </si>
  <si>
    <t>CANB Kumta</t>
  </si>
  <si>
    <t>VB Haveri</t>
  </si>
  <si>
    <t>VB Mandya</t>
  </si>
  <si>
    <t>Z Total</t>
  </si>
  <si>
    <t xml:space="preserve">NRLM BPL Claims of RSETIs in Karnataka upto 30-11-2020 </t>
  </si>
  <si>
    <t>SN</t>
  </si>
  <si>
    <t>Name of the RSETI</t>
  </si>
  <si>
    <t>No. of BPL candidates</t>
  </si>
  <si>
    <t>Claimed</t>
  </si>
  <si>
    <t>Received</t>
  </si>
  <si>
    <t>Pending</t>
  </si>
  <si>
    <t xml:space="preserve">CANB Sonnahallipur </t>
  </si>
  <si>
    <t>UBIB Chikmagalur</t>
  </si>
  <si>
    <t>UBIB Kodagu</t>
  </si>
  <si>
    <t>DCCB Bidar</t>
  </si>
  <si>
    <t xml:space="preserve">BOB Haveri </t>
  </si>
  <si>
    <t>BOB Mandya</t>
  </si>
  <si>
    <t>BANK WISE NRLM BPL CLAIMS - Karnataka - 30-11-2020</t>
  </si>
  <si>
    <t>Canara Bank Total</t>
  </si>
  <si>
    <t>Union Bank Total</t>
  </si>
  <si>
    <t>Kotak M Bank Total</t>
  </si>
  <si>
    <t>RUDSETI Total</t>
  </si>
  <si>
    <t>SBI Total</t>
  </si>
  <si>
    <t>DCCB Bidar Total</t>
  </si>
  <si>
    <t>BOB (VB) Total</t>
  </si>
  <si>
    <t>All Banks Total</t>
  </si>
  <si>
    <t xml:space="preserve"> NRLM-BPL Claims (Year wise) - Position as on 30-11-2020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</si>
  <si>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</si>
  <si>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</si>
  <si>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</si>
  <si>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</si>
  <si>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</si>
  <si>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</si>
  <si>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</si>
  <si>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</si>
  <si>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</si>
  <si>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</si>
  <si>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Bank wise Amount released by the GoK under CLWS-2018 to commercial banks &amp; RRBs  as on 16.12.2020</t>
  </si>
  <si>
    <t>Amount in Lakh: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</si>
  <si>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</si>
  <si>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</si>
  <si>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</si>
  <si>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</si>
  <si>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</si>
  <si>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</si>
  <si>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</si>
  <si>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</si>
  <si>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</si>
  <si>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Batch 1 total</t>
  </si>
  <si>
    <t>Batch 2</t>
  </si>
  <si>
    <t>Batch 3</t>
  </si>
  <si>
    <t>Batch 4-Phase1</t>
  </si>
  <si>
    <t>Batch 4-Phase2</t>
  </si>
  <si>
    <t>Batch 5</t>
  </si>
  <si>
    <t>Batch 6</t>
  </si>
  <si>
    <t>Batch 7</t>
  </si>
  <si>
    <t>Batch 8</t>
  </si>
  <si>
    <t>Batch 9(Already paid &amp; bounced)</t>
  </si>
  <si>
    <t>Batch 9 (Fresh)</t>
  </si>
  <si>
    <t>Batch10  (Already paid &amp; bounced)</t>
  </si>
  <si>
    <t>Batch11</t>
  </si>
  <si>
    <t>Batch12</t>
  </si>
  <si>
    <t>S N</t>
  </si>
  <si>
    <t>No of A/cs</t>
  </si>
  <si>
    <t>AC NO</t>
  </si>
  <si>
    <t>PRAGATHI KRISHNA GRAMIN BANK</t>
  </si>
  <si>
    <t>KARNATAKA VIKAS GRAMEENA BANK</t>
  </si>
  <si>
    <t>CANARABANK</t>
  </si>
  <si>
    <t>KAVERI GRAMEENA BANK</t>
  </si>
  <si>
    <t>SYNDICATE BANK</t>
  </si>
  <si>
    <t>VIJAYA BANK</t>
  </si>
  <si>
    <t>CORPORATION BANK</t>
  </si>
  <si>
    <t>UNION BANK OF INDIA</t>
  </si>
  <si>
    <t>ICICI Bank Ltd.</t>
  </si>
  <si>
    <t>CBI</t>
  </si>
  <si>
    <t>HDFC Bank</t>
  </si>
  <si>
    <t>AXIS BANK LTD</t>
  </si>
  <si>
    <t>INDIAN BANK</t>
  </si>
  <si>
    <t>IDBI BANK</t>
  </si>
  <si>
    <t>ANDHRA BANK</t>
  </si>
  <si>
    <t>Oriental Bank of Commerce</t>
  </si>
  <si>
    <t>RBL Bank</t>
  </si>
  <si>
    <t>DCB BANK LTD.</t>
  </si>
  <si>
    <t>KBS BANK</t>
  </si>
  <si>
    <t>ALLAHABAD BANK</t>
  </si>
  <si>
    <t>Kotak Mahindra Bank</t>
  </si>
  <si>
    <t>DENA BANK</t>
  </si>
  <si>
    <t>Tamilnad Mercantile Bank</t>
  </si>
  <si>
    <t>United Bank of India</t>
  </si>
  <si>
    <t xml:space="preserve">GREEN LIST ACCOUNT FOR APPROVAL AND ALTERNATE ACCOUNT PENDENCY w.r.t CLWS 2018 </t>
  </si>
  <si>
    <t>BANK</t>
  </si>
  <si>
    <t>PENDING @Mgr</t>
  </si>
  <si>
    <t>DGM pending as on 11.12.20</t>
  </si>
  <si>
    <t>Green list pendency as on 07.12.20</t>
  </si>
  <si>
    <t>KARUR VYSYA BANK</t>
  </si>
  <si>
    <t>Fisheries Loan Waiver Claims by Banks</t>
  </si>
  <si>
    <t>Bank</t>
  </si>
  <si>
    <t>No of Claims</t>
  </si>
  <si>
    <t>Claim Amount Rs</t>
  </si>
  <si>
    <t>UBI (e-Andhra Bank)</t>
  </si>
  <si>
    <t>Canarabank</t>
  </si>
  <si>
    <t>UBI (e-Corporation Bank)</t>
  </si>
  <si>
    <t>Canarabank (e-Syndicate Bank)</t>
  </si>
  <si>
    <t>Bank of Baroda (e Vijaya Bank)</t>
  </si>
  <si>
    <t>Dakshina Kannada Total</t>
  </si>
  <si>
    <t>UBI (e-corporation bank)</t>
  </si>
  <si>
    <t>Canarabank (e-syndicate bank)</t>
  </si>
  <si>
    <t>UCO bank</t>
  </si>
  <si>
    <t>Udupi Total</t>
  </si>
  <si>
    <t>Canarabank (e-Syndicate bank)</t>
  </si>
  <si>
    <t>Uttara Kannada Total</t>
  </si>
  <si>
    <t>Fisheries Loan Waiver Claims Green-Listed</t>
  </si>
  <si>
    <t>DISTRICT</t>
  </si>
  <si>
    <t>Claims Green Listed</t>
  </si>
  <si>
    <t>Amount (Rs)</t>
  </si>
  <si>
    <t xml:space="preserve">                                                                          StateWise Sanctions and Disburshment under MUDRA scheme as on 30.11.2020</t>
  </si>
  <si>
    <t>Shishu</t>
  </si>
  <si>
    <t>Kishore</t>
  </si>
  <si>
    <t>Tarun</t>
  </si>
  <si>
    <t>SL No.</t>
  </si>
  <si>
    <t>No Of A/Cs</t>
  </si>
  <si>
    <t>Sanction Amt</t>
  </si>
  <si>
    <t>Disbursement Amt</t>
  </si>
  <si>
    <t>Tamil Nadu</t>
  </si>
  <si>
    <t>Uttar Pradesh</t>
  </si>
  <si>
    <t>Maharashtra</t>
  </si>
  <si>
    <t>Rajasthan</t>
  </si>
  <si>
    <t>West Bengal</t>
  </si>
  <si>
    <t>Bihar</t>
  </si>
  <si>
    <t>Madhya Pradesh</t>
  </si>
  <si>
    <t>Odisha</t>
  </si>
  <si>
    <t>Gujarat</t>
  </si>
  <si>
    <t>Kerala</t>
  </si>
  <si>
    <t>Andhra Pradesh</t>
  </si>
  <si>
    <t>Haryana</t>
  </si>
  <si>
    <t>Punjab</t>
  </si>
  <si>
    <t>Jharkhand</t>
  </si>
  <si>
    <t>Union Territory of Jammu and Kashmir</t>
  </si>
  <si>
    <t>Assam</t>
  </si>
  <si>
    <t>Telangana</t>
  </si>
  <si>
    <t>Chhattisgarh</t>
  </si>
  <si>
    <t>Delhi</t>
  </si>
  <si>
    <t>Uttarakhand</t>
  </si>
  <si>
    <t>Himachal Pradesh</t>
  </si>
  <si>
    <t>Tripura</t>
  </si>
  <si>
    <t>Pondicherry</t>
  </si>
  <si>
    <t>Goa</t>
  </si>
  <si>
    <t>Chandigarh</t>
  </si>
  <si>
    <t>Manipur</t>
  </si>
  <si>
    <t>Union Territory of Ladakh</t>
  </si>
  <si>
    <t>Meghalaya</t>
  </si>
  <si>
    <t>Mizoram</t>
  </si>
  <si>
    <t>Nagaland</t>
  </si>
  <si>
    <t>Andaman and Nicobar Islands</t>
  </si>
  <si>
    <t>Arunachal Pradesh</t>
  </si>
  <si>
    <t>Sikkim</t>
  </si>
  <si>
    <t>Dadra and Nagar Haveli</t>
  </si>
  <si>
    <t>Daman and Diu</t>
  </si>
  <si>
    <t>Lakshadweep</t>
  </si>
  <si>
    <t>BANK WISE NRLM BANK LINKAGE AS ON 30.11.2020</t>
  </si>
  <si>
    <t>R1.1 Bank Wise Achievement Report (Rupees in Lakhs)</t>
  </si>
  <si>
    <t>S.No</t>
  </si>
  <si>
    <t>Target</t>
  </si>
  <si>
    <t>Achievement</t>
  </si>
  <si>
    <t>Achievement Percentage(%)</t>
  </si>
  <si>
    <t>SHGs</t>
  </si>
  <si>
    <t>Total Disbursement Amt.</t>
  </si>
  <si>
    <t>Total SHGs</t>
  </si>
  <si>
    <t xml:space="preserve">Disbursement </t>
  </si>
  <si>
    <t>Fresh SHG's</t>
  </si>
  <si>
    <t>Repeat/ Renewals/ Enhancement</t>
  </si>
  <si>
    <t>Total SHG's</t>
  </si>
  <si>
    <t>1</t>
  </si>
  <si>
    <t>10</t>
  </si>
  <si>
    <t>70</t>
  </si>
  <si>
    <t>80</t>
  </si>
  <si>
    <t>180.00</t>
  </si>
  <si>
    <t>103</t>
  </si>
  <si>
    <t>192.05</t>
  </si>
  <si>
    <t>100.00</t>
  </si>
  <si>
    <t>2</t>
  </si>
  <si>
    <t>0</t>
  </si>
  <si>
    <t>40</t>
  </si>
  <si>
    <t>30</t>
  </si>
  <si>
    <t>71.58</t>
  </si>
  <si>
    <t>75.00</t>
  </si>
  <si>
    <t>3</t>
  </si>
  <si>
    <t>60.00</t>
  </si>
  <si>
    <t>9635</t>
  </si>
  <si>
    <t>706.46</t>
  </si>
  <si>
    <t>4</t>
  </si>
  <si>
    <t>130</t>
  </si>
  <si>
    <t>140</t>
  </si>
  <si>
    <t>330.00</t>
  </si>
  <si>
    <t>98</t>
  </si>
  <si>
    <t>324.66</t>
  </si>
  <si>
    <t>70.00</t>
  </si>
  <si>
    <t>98.38</t>
  </si>
  <si>
    <t>5</t>
  </si>
  <si>
    <t>20.00</t>
  </si>
  <si>
    <t>7</t>
  </si>
  <si>
    <t>20.65</t>
  </si>
  <si>
    <t>6</t>
  </si>
  <si>
    <t>2090</t>
  </si>
  <si>
    <t>24060</t>
  </si>
  <si>
    <t>26150</t>
  </si>
  <si>
    <t>48310.00</t>
  </si>
  <si>
    <t>4876</t>
  </si>
  <si>
    <t>9216.21</t>
  </si>
  <si>
    <t>18.65</t>
  </si>
  <si>
    <t>19.08</t>
  </si>
  <si>
    <t>CENTRAL BANK OF INDIA</t>
  </si>
  <si>
    <t>170</t>
  </si>
  <si>
    <t>180</t>
  </si>
  <si>
    <t>580.00</t>
  </si>
  <si>
    <t>161</t>
  </si>
  <si>
    <t>261.66</t>
  </si>
  <si>
    <t>89.44</t>
  </si>
  <si>
    <t>45.11</t>
  </si>
  <si>
    <t>8</t>
  </si>
  <si>
    <t>7350</t>
  </si>
  <si>
    <t>111080</t>
  </si>
  <si>
    <t>118430</t>
  </si>
  <si>
    <t>184660.00</t>
  </si>
  <si>
    <t>135204</t>
  </si>
  <si>
    <t>122531.54</t>
  </si>
  <si>
    <t>66.36</t>
  </si>
  <si>
    <t>9</t>
  </si>
  <si>
    <t>0.00</t>
  </si>
  <si>
    <t>3340</t>
  </si>
  <si>
    <t>72270</t>
  </si>
  <si>
    <t>75610</t>
  </si>
  <si>
    <t>181010.00</t>
  </si>
  <si>
    <t>92051</t>
  </si>
  <si>
    <t>82514.27</t>
  </si>
  <si>
    <t>45.59</t>
  </si>
  <si>
    <t>11</t>
  </si>
  <si>
    <t>380</t>
  </si>
  <si>
    <t>460</t>
  </si>
  <si>
    <t>700.00</t>
  </si>
  <si>
    <t>73</t>
  </si>
  <si>
    <t>215.43</t>
  </si>
  <si>
    <t>15.87</t>
  </si>
  <si>
    <t>30.78</t>
  </si>
  <si>
    <t>12</t>
  </si>
  <si>
    <t>160</t>
  </si>
  <si>
    <t>730</t>
  </si>
  <si>
    <t>890</t>
  </si>
  <si>
    <t>1180.00</t>
  </si>
  <si>
    <t>155</t>
  </si>
  <si>
    <t>416.31</t>
  </si>
  <si>
    <t>17.42</t>
  </si>
  <si>
    <t>35.28</t>
  </si>
  <si>
    <t>13</t>
  </si>
  <si>
    <t>ORIENTAL BANK OF COMMERCE</t>
  </si>
  <si>
    <t>20</t>
  </si>
  <si>
    <t>40.00</t>
  </si>
  <si>
    <t>1.27</t>
  </si>
  <si>
    <t>30.00</t>
  </si>
  <si>
    <t>3.18</t>
  </si>
  <si>
    <t>14</t>
  </si>
  <si>
    <t>PUNJAB AND SIND BANK</t>
  </si>
  <si>
    <t>15</t>
  </si>
  <si>
    <t>90</t>
  </si>
  <si>
    <t>190.00</t>
  </si>
  <si>
    <t>47</t>
  </si>
  <si>
    <t>117.02</t>
  </si>
  <si>
    <t>52.22</t>
  </si>
  <si>
    <t>61.59</t>
  </si>
  <si>
    <t>16</t>
  </si>
  <si>
    <t>1840</t>
  </si>
  <si>
    <t>30820</t>
  </si>
  <si>
    <t>32660</t>
  </si>
  <si>
    <t>93050.00</t>
  </si>
  <si>
    <t>19854</t>
  </si>
  <si>
    <t>86913.11</t>
  </si>
  <si>
    <t>60.79</t>
  </si>
  <si>
    <t>93.40</t>
  </si>
  <si>
    <t>17</t>
  </si>
  <si>
    <t>1900</t>
  </si>
  <si>
    <t>38080</t>
  </si>
  <si>
    <t>39980</t>
  </si>
  <si>
    <t>40830.00</t>
  </si>
  <si>
    <t>21404</t>
  </si>
  <si>
    <t>19981.65</t>
  </si>
  <si>
    <t>53.54</t>
  </si>
  <si>
    <t>48.94</t>
  </si>
  <si>
    <t>18</t>
  </si>
  <si>
    <t>310</t>
  </si>
  <si>
    <t>330</t>
  </si>
  <si>
    <t>440.00</t>
  </si>
  <si>
    <t>139</t>
  </si>
  <si>
    <t>128.88</t>
  </si>
  <si>
    <t>42.12</t>
  </si>
  <si>
    <t>29.29</t>
  </si>
  <si>
    <t>19</t>
  </si>
  <si>
    <t>3550</t>
  </si>
  <si>
    <t>59030</t>
  </si>
  <si>
    <t>62580</t>
  </si>
  <si>
    <t>202540.00</t>
  </si>
  <si>
    <t>91619</t>
  </si>
  <si>
    <t>27763.34</t>
  </si>
  <si>
    <t>13.71</t>
  </si>
  <si>
    <t>UNITED BANK OF INDIA</t>
  </si>
  <si>
    <t>21</t>
  </si>
  <si>
    <t>810</t>
  </si>
  <si>
    <t>24090</t>
  </si>
  <si>
    <t>24900</t>
  </si>
  <si>
    <t>140970.00</t>
  </si>
  <si>
    <t>18203</t>
  </si>
  <si>
    <t>94552.34</t>
  </si>
  <si>
    <t>73.10</t>
  </si>
  <si>
    <t>67.07</t>
  </si>
  <si>
    <t/>
  </si>
  <si>
    <t>Public Sector Bank</t>
  </si>
  <si>
    <t>21200</t>
  </si>
  <si>
    <t>361360</t>
  </si>
  <si>
    <t>382560</t>
  </si>
  <si>
    <t>895210.00</t>
  </si>
  <si>
    <t>393666</t>
  </si>
  <si>
    <t>445928.43</t>
  </si>
  <si>
    <t>49.81</t>
  </si>
  <si>
    <t>Karnataka Gramin Bank</t>
  </si>
  <si>
    <t>3130</t>
  </si>
  <si>
    <t>65090</t>
  </si>
  <si>
    <t>68220</t>
  </si>
  <si>
    <t>62680.00</t>
  </si>
  <si>
    <t>66799</t>
  </si>
  <si>
    <t>69421.72</t>
  </si>
  <si>
    <t>97.92</t>
  </si>
  <si>
    <t>3700</t>
  </si>
  <si>
    <t>3860</t>
  </si>
  <si>
    <t>14120.00</t>
  </si>
  <si>
    <t>2254</t>
  </si>
  <si>
    <t>6093.33</t>
  </si>
  <si>
    <t>58.39</t>
  </si>
  <si>
    <t>43.15</t>
  </si>
  <si>
    <t>Regional Rural Bank</t>
  </si>
  <si>
    <t>3290</t>
  </si>
  <si>
    <t>68790</t>
  </si>
  <si>
    <t>72080</t>
  </si>
  <si>
    <t>76800.00</t>
  </si>
  <si>
    <t>69053</t>
  </si>
  <si>
    <t>75515.05</t>
  </si>
  <si>
    <t>95.80</t>
  </si>
  <si>
    <t>98.33</t>
  </si>
  <si>
    <t>HDFC BANK</t>
  </si>
  <si>
    <t>3170</t>
  </si>
  <si>
    <t>3330</t>
  </si>
  <si>
    <t>38720.00</t>
  </si>
  <si>
    <t>3922</t>
  </si>
  <si>
    <t>15408.00</t>
  </si>
  <si>
    <t>39.79</t>
  </si>
  <si>
    <t>ICICI BANK</t>
  </si>
  <si>
    <t>3470</t>
  </si>
  <si>
    <t>3640</t>
  </si>
  <si>
    <t>8960.00</t>
  </si>
  <si>
    <t>1758</t>
  </si>
  <si>
    <t>6556.29</t>
  </si>
  <si>
    <t>48.30</t>
  </si>
  <si>
    <t>73.17</t>
  </si>
  <si>
    <t>Private Sector Bank</t>
  </si>
  <si>
    <t>6640</t>
  </si>
  <si>
    <t>6970</t>
  </si>
  <si>
    <t>47680.00</t>
  </si>
  <si>
    <t>5680</t>
  </si>
  <si>
    <t>21964.29</t>
  </si>
  <si>
    <t>81.49</t>
  </si>
  <si>
    <t>46.07</t>
  </si>
  <si>
    <t>KARNATAKA STATE CO-OP APEX BANK LTD.</t>
  </si>
  <si>
    <t>220</t>
  </si>
  <si>
    <t>13880</t>
  </si>
  <si>
    <t>14100</t>
  </si>
  <si>
    <t>19170.00</t>
  </si>
  <si>
    <t>6628</t>
  </si>
  <si>
    <t>22607.78</t>
  </si>
  <si>
    <t>47.01</t>
  </si>
  <si>
    <t xml:space="preserve">Coperative Bank </t>
  </si>
  <si>
    <t>25040</t>
  </si>
  <si>
    <t>450670</t>
  </si>
  <si>
    <t>475710</t>
  </si>
  <si>
    <t>1038860.00</t>
  </si>
  <si>
    <t>475027</t>
  </si>
  <si>
    <t>566015.55</t>
  </si>
  <si>
    <t>99.86</t>
  </si>
  <si>
    <t>54.48</t>
  </si>
  <si>
    <r>
      <t xml:space="preserve">           DISTRICT-WISE NRLM BANK LINKAGE REPORT AS ON 30.11.2020           </t>
    </r>
    <r>
      <rPr>
        <b/>
        <sz val="10"/>
        <color indexed="8"/>
        <rFont val="Calibri"/>
        <family val="2"/>
      </rPr>
      <t>Amount Rs in lakhs</t>
    </r>
  </si>
  <si>
    <t xml:space="preserve">Disbursement Amt. </t>
  </si>
  <si>
    <t>970</t>
  </si>
  <si>
    <t>3,112.57</t>
  </si>
  <si>
    <t>14,354</t>
  </si>
  <si>
    <t>3,375.28</t>
  </si>
  <si>
    <t>BANGALORE</t>
  </si>
  <si>
    <t>5,570</t>
  </si>
  <si>
    <t>20,726.78</t>
  </si>
  <si>
    <t>4,180</t>
  </si>
  <si>
    <t>6,316.81</t>
  </si>
  <si>
    <t>75.04</t>
  </si>
  <si>
    <t>30.48</t>
  </si>
  <si>
    <t>BANGALORE RURAL</t>
  </si>
  <si>
    <t>11,900</t>
  </si>
  <si>
    <t>34,601.79</t>
  </si>
  <si>
    <t>11,289</t>
  </si>
  <si>
    <t>11,735.31</t>
  </si>
  <si>
    <t>94.87</t>
  </si>
  <si>
    <t>33.92</t>
  </si>
  <si>
    <t>BELGAUM</t>
  </si>
  <si>
    <t>66,610</t>
  </si>
  <si>
    <t>77,049.66</t>
  </si>
  <si>
    <t>44,350</t>
  </si>
  <si>
    <t>44,493.28</t>
  </si>
  <si>
    <t>66.58</t>
  </si>
  <si>
    <t>57.75</t>
  </si>
  <si>
    <t>BELLARY</t>
  </si>
  <si>
    <t>19,560</t>
  </si>
  <si>
    <t>41,283.19</t>
  </si>
  <si>
    <t>18,665</t>
  </si>
  <si>
    <t>21,654.31</t>
  </si>
  <si>
    <t>95.42</t>
  </si>
  <si>
    <t>52.45</t>
  </si>
  <si>
    <t>10,250</t>
  </si>
  <si>
    <t>11,351.42</t>
  </si>
  <si>
    <t>11,712</t>
  </si>
  <si>
    <t>8,895.53</t>
  </si>
  <si>
    <t>78.36</t>
  </si>
  <si>
    <t>BIJAPUR</t>
  </si>
  <si>
    <t>6,140</t>
  </si>
  <si>
    <t>3,550.78</t>
  </si>
  <si>
    <t>6,927</t>
  </si>
  <si>
    <t>2,033.38</t>
  </si>
  <si>
    <t>57.27</t>
  </si>
  <si>
    <t>3,110</t>
  </si>
  <si>
    <t>9,309.57</t>
  </si>
  <si>
    <t>13,799</t>
  </si>
  <si>
    <t>5,604.87</t>
  </si>
  <si>
    <t>60.21</t>
  </si>
  <si>
    <t>960</t>
  </si>
  <si>
    <t>3,572.14</t>
  </si>
  <si>
    <t>9,644</t>
  </si>
  <si>
    <t>9,771.54</t>
  </si>
  <si>
    <t>CHIKMAGALUR</t>
  </si>
  <si>
    <t>10,930</t>
  </si>
  <si>
    <t>42,696.48</t>
  </si>
  <si>
    <t>8,585</t>
  </si>
  <si>
    <t>9,995.78</t>
  </si>
  <si>
    <t>78.55</t>
  </si>
  <si>
    <t>23.41</t>
  </si>
  <si>
    <t>23,620</t>
  </si>
  <si>
    <t>55,492.75</t>
  </si>
  <si>
    <t>2,994</t>
  </si>
  <si>
    <t>3,372.67</t>
  </si>
  <si>
    <t>12.68</t>
  </si>
  <si>
    <t>6.08</t>
  </si>
  <si>
    <t>26,420</t>
  </si>
  <si>
    <t>81,908.80</t>
  </si>
  <si>
    <t>32,423</t>
  </si>
  <si>
    <t>1,01,452.03</t>
  </si>
  <si>
    <t>2,090</t>
  </si>
  <si>
    <t>4,169.94</t>
  </si>
  <si>
    <t>23,742</t>
  </si>
  <si>
    <t>19,274.81</t>
  </si>
  <si>
    <t>13,300</t>
  </si>
  <si>
    <t>42,067.76</t>
  </si>
  <si>
    <t>16,717</t>
  </si>
  <si>
    <t>16,858.60</t>
  </si>
  <si>
    <t>40.07</t>
  </si>
  <si>
    <t>7,710</t>
  </si>
  <si>
    <t>15,847.14</t>
  </si>
  <si>
    <t>10,170</t>
  </si>
  <si>
    <t>10,956.52</t>
  </si>
  <si>
    <t>69.14</t>
  </si>
  <si>
    <t>GULBARGA</t>
  </si>
  <si>
    <t>16,640</t>
  </si>
  <si>
    <t>11,512.36</t>
  </si>
  <si>
    <t>12,906</t>
  </si>
  <si>
    <t>8,456.60</t>
  </si>
  <si>
    <t>77.56</t>
  </si>
  <si>
    <t>73.46</t>
  </si>
  <si>
    <t>29,890</t>
  </si>
  <si>
    <t>53,910.61</t>
  </si>
  <si>
    <t>24,461</t>
  </si>
  <si>
    <t>28,597.30</t>
  </si>
  <si>
    <t>81.84</t>
  </si>
  <si>
    <t>53.05</t>
  </si>
  <si>
    <t>10,880</t>
  </si>
  <si>
    <t>32,134.14</t>
  </si>
  <si>
    <t>14,173</t>
  </si>
  <si>
    <t>14,910.77</t>
  </si>
  <si>
    <t>46.40</t>
  </si>
  <si>
    <t>6,290</t>
  </si>
  <si>
    <t>28,706.74</t>
  </si>
  <si>
    <t>5,353</t>
  </si>
  <si>
    <t>5,551.81</t>
  </si>
  <si>
    <t>85.10</t>
  </si>
  <si>
    <t>19.34</t>
  </si>
  <si>
    <t>23,940</t>
  </si>
  <si>
    <t>98,179.08</t>
  </si>
  <si>
    <t>13,732</t>
  </si>
  <si>
    <t>18,093.70</t>
  </si>
  <si>
    <t>57.36</t>
  </si>
  <si>
    <t>18.43</t>
  </si>
  <si>
    <t>3,640</t>
  </si>
  <si>
    <t>4,662.90</t>
  </si>
  <si>
    <t>14,739</t>
  </si>
  <si>
    <t>3,018.89</t>
  </si>
  <si>
    <t>64.74</t>
  </si>
  <si>
    <t>22</t>
  </si>
  <si>
    <t>42,970</t>
  </si>
  <si>
    <t>52,261.39</t>
  </si>
  <si>
    <t>27,545</t>
  </si>
  <si>
    <t>33,214.04</t>
  </si>
  <si>
    <t>64.10</t>
  </si>
  <si>
    <t>63.55</t>
  </si>
  <si>
    <t>23</t>
  </si>
  <si>
    <t>MYSORE</t>
  </si>
  <si>
    <t>6,980</t>
  </si>
  <si>
    <t>24,404.89</t>
  </si>
  <si>
    <t>25,013</t>
  </si>
  <si>
    <t>11,680.90</t>
  </si>
  <si>
    <t>47.86</t>
  </si>
  <si>
    <t>24</t>
  </si>
  <si>
    <t>15,280</t>
  </si>
  <si>
    <t>31,341.42</t>
  </si>
  <si>
    <t>15,721</t>
  </si>
  <si>
    <t>11,882.83</t>
  </si>
  <si>
    <t>37.91</t>
  </si>
  <si>
    <t>25</t>
  </si>
  <si>
    <t>12,750</t>
  </si>
  <si>
    <t>31,845.74</t>
  </si>
  <si>
    <t>12,834</t>
  </si>
  <si>
    <t>12,684.13</t>
  </si>
  <si>
    <t>39.83</t>
  </si>
  <si>
    <t>26</t>
  </si>
  <si>
    <t>SHIMOGA</t>
  </si>
  <si>
    <t>23,600</t>
  </si>
  <si>
    <t>69,540.21</t>
  </si>
  <si>
    <t>13,183</t>
  </si>
  <si>
    <t>16,435.49</t>
  </si>
  <si>
    <t>55.86</t>
  </si>
  <si>
    <t>23.63</t>
  </si>
  <si>
    <t>27</t>
  </si>
  <si>
    <t>TUMKUR</t>
  </si>
  <si>
    <t>42,750</t>
  </si>
  <si>
    <t>65,289.37</t>
  </si>
  <si>
    <t>28,220</t>
  </si>
  <si>
    <t>30,594.47</t>
  </si>
  <si>
    <t>66.01</t>
  </si>
  <si>
    <t>46.86</t>
  </si>
  <si>
    <t>28</t>
  </si>
  <si>
    <t>11,880</t>
  </si>
  <si>
    <t>50,312.62</t>
  </si>
  <si>
    <t>10,378</t>
  </si>
  <si>
    <t>7,158.12</t>
  </si>
  <si>
    <t>87.36</t>
  </si>
  <si>
    <t>14.23</t>
  </si>
  <si>
    <t>29</t>
  </si>
  <si>
    <t>18,770</t>
  </si>
  <si>
    <t>37,696.91</t>
  </si>
  <si>
    <t>15,828</t>
  </si>
  <si>
    <t>76,022.20</t>
  </si>
  <si>
    <t>84.33</t>
  </si>
  <si>
    <t>320.81</t>
  </si>
  <si>
    <t>5,232</t>
  </si>
  <si>
    <t>3,778.87</t>
  </si>
  <si>
    <t>UNMATCHED SHGS</t>
  </si>
  <si>
    <t>6,152</t>
  </si>
  <si>
    <t>8,144.71</t>
  </si>
  <si>
    <t>4,75,980</t>
  </si>
  <si>
    <t>10,39,147.36</t>
  </si>
  <si>
    <t>4,75,027</t>
  </si>
  <si>
    <t>5,66,015.55</t>
  </si>
  <si>
    <t>99.80</t>
  </si>
  <si>
    <t>54.47</t>
  </si>
  <si>
    <t>SLBC KARNATAKA :: CONVENOR: SYNDICATE BANK</t>
  </si>
  <si>
    <t>PROGRESS UNDER GOVT. SPONSORED SCHEMES AS ON 31-08-20</t>
  </si>
  <si>
    <t>NAME OF THE DEPARTMENT: DAY NULM</t>
  </si>
  <si>
    <t>NAME OF THE SCHEME: SEP -I</t>
  </si>
  <si>
    <t>(Use separate sheets for each scheme)</t>
  </si>
  <si>
    <t xml:space="preserve">SL </t>
  </si>
  <si>
    <t>Name of the
 NULM City</t>
  </si>
  <si>
    <t>OB 2020-21</t>
  </si>
  <si>
    <t>Applications Sent to Bank</t>
  </si>
  <si>
    <t>Applications Sanctioned</t>
  </si>
  <si>
    <t>Applications Disbursed</t>
  </si>
  <si>
    <t>Applications Rejected</t>
  </si>
  <si>
    <t xml:space="preserve">Physical </t>
  </si>
  <si>
    <t>Amt. in Lakh</t>
  </si>
  <si>
    <t xml:space="preserve">Bagalkot </t>
  </si>
  <si>
    <t xml:space="preserve">Bangalore Rural </t>
  </si>
  <si>
    <t xml:space="preserve">Bangalore Urban  </t>
  </si>
  <si>
    <t xml:space="preserve">BBMP </t>
  </si>
  <si>
    <t xml:space="preserve">Belgaum </t>
  </si>
  <si>
    <t xml:space="preserve">Bellary </t>
  </si>
  <si>
    <t xml:space="preserve">Bijapur </t>
  </si>
  <si>
    <t xml:space="preserve">Chamarajanagar </t>
  </si>
  <si>
    <t xml:space="preserve">Chikkaballapura </t>
  </si>
  <si>
    <t xml:space="preserve">Chikmagalur </t>
  </si>
  <si>
    <t xml:space="preserve">Dakshina Kannada </t>
  </si>
  <si>
    <t xml:space="preserve">Dharwad </t>
  </si>
  <si>
    <t xml:space="preserve">Gulbarga </t>
  </si>
  <si>
    <t xml:space="preserve">Haveri </t>
  </si>
  <si>
    <t xml:space="preserve">Kodagu </t>
  </si>
  <si>
    <t xml:space="preserve">Kolar </t>
  </si>
  <si>
    <t xml:space="preserve">Koppal </t>
  </si>
  <si>
    <t xml:space="preserve">Mysore </t>
  </si>
  <si>
    <t xml:space="preserve">Raichur </t>
  </si>
  <si>
    <t xml:space="preserve">Ramanagara </t>
  </si>
  <si>
    <t xml:space="preserve">Shimoga </t>
  </si>
  <si>
    <t xml:space="preserve">Tumkur </t>
  </si>
  <si>
    <t xml:space="preserve">Udupi </t>
  </si>
  <si>
    <t xml:space="preserve">Uttara Kannada </t>
  </si>
  <si>
    <t xml:space="preserve">Yadgir </t>
  </si>
  <si>
    <t>PROGRESS UNDER GOVT. SPONSORED SCHEMES AS ON 31.08.2020</t>
  </si>
  <si>
    <t>NAME OF THE DEPARTMENT:</t>
  </si>
  <si>
    <t>DAY NULM</t>
  </si>
  <si>
    <t>NAME OF THE SCHEME: SEP - G</t>
  </si>
  <si>
    <t>NAME OF THE SCHEME: SHG CREDIT LINKAGE</t>
  </si>
  <si>
    <r>
      <t xml:space="preserve">      BANKwise CLSS_ PMAY_PROGRESS AS ON 30.09.2020                           </t>
    </r>
    <r>
      <rPr>
        <b/>
        <sz val="10"/>
        <color theme="1"/>
        <rFont val="Calibri"/>
        <family val="2"/>
        <scheme val="minor"/>
      </rPr>
      <t xml:space="preserve"> Amount in Lacs</t>
    </r>
  </si>
  <si>
    <t>SI.NO</t>
  </si>
  <si>
    <t>PLI_Name</t>
  </si>
  <si>
    <t>Loan_Amount</t>
  </si>
  <si>
    <t>Disbursed_Amount</t>
  </si>
  <si>
    <t>SubsidyAmountCredited</t>
  </si>
  <si>
    <t>No. Of Beneficiaries</t>
  </si>
  <si>
    <t>Aadhar Housing Finance Ltd.</t>
  </si>
  <si>
    <t>Aditya Birla Housing Finance Ltd.</t>
  </si>
  <si>
    <t>Allahabad Bank</t>
  </si>
  <si>
    <t>Altum Credo Home Finance Private Ltd.</t>
  </si>
  <si>
    <t>Aptus Value Housing Finance India Ltd.</t>
  </si>
  <si>
    <t>Aspire Home Finance Corporation Ltd.</t>
  </si>
  <si>
    <t>Axis Bank Ltd.</t>
  </si>
  <si>
    <t>Bandhan Bank Ltd.</t>
  </si>
  <si>
    <t>Can Fin Homes Ltd.</t>
  </si>
  <si>
    <t>Capital First Home Finance Ltd.</t>
  </si>
  <si>
    <t>Catholic Syrian Bank</t>
  </si>
  <si>
    <t>City Union Bank</t>
  </si>
  <si>
    <t>Cosmos Co-operative Urban Bank Ltd.</t>
  </si>
  <si>
    <t>DCB Bank Ltd.</t>
  </si>
  <si>
    <t>Dena Bank</t>
  </si>
  <si>
    <t>Dewan Housing Finance Corporation Ltd.</t>
  </si>
  <si>
    <t>Dhanlaxmi Bank Ltd.</t>
  </si>
  <si>
    <t>DHFL Vyasa Housing Finance Ltd.</t>
  </si>
  <si>
    <t>Edelweiss Housing Finance Ltd.</t>
  </si>
  <si>
    <t>Equitas Housing Finance Pvt. Ltd.</t>
  </si>
  <si>
    <t xml:space="preserve">Equitas Small Finance Bank </t>
  </si>
  <si>
    <t>Fullerton Home Finance Company Ltd.</t>
  </si>
  <si>
    <t>GIC Housing Finance Ltd.</t>
  </si>
  <si>
    <t>GRUH Finance Ltd.</t>
  </si>
  <si>
    <t>Home First Finance Company India Pvt. Ltd.</t>
  </si>
  <si>
    <t>Housing Development Finance Corporation Ltd.</t>
  </si>
  <si>
    <t>ICICI Home Finance Company Ltd.</t>
  </si>
  <si>
    <t>India Bulls Housing Finance Ltd.</t>
  </si>
  <si>
    <t>India Infoline Housing Finance Ltd.</t>
  </si>
  <si>
    <t>IndoStar Home Finance Pvt. Ltd.</t>
  </si>
  <si>
    <t>J&amp;K Bank</t>
  </si>
  <si>
    <t>Karnataka  Vikas Grameena Bank</t>
  </si>
  <si>
    <t>Karnataka Bank Ltd.</t>
  </si>
  <si>
    <t>Kaveri Grameena Bank</t>
  </si>
  <si>
    <t>Kotak Mahindra Bank Ltd.</t>
  </si>
  <si>
    <t>L &amp; T Housing Finance Ltd.</t>
  </si>
  <si>
    <t>LIC Housing Finance Ltd.</t>
  </si>
  <si>
    <t>Manipal Housing Finance Syndicate Ltd.</t>
  </si>
  <si>
    <t>Micro Housing Finance Corporation Ltd.</t>
  </si>
  <si>
    <t>Muthoot Homefin(India) Ltd.</t>
  </si>
  <si>
    <t>Muthoot Housing Finance Company  Ltd.</t>
  </si>
  <si>
    <t>National Trust Housing Finance Ltd.</t>
  </si>
  <si>
    <t xml:space="preserve">Nivara Home finance limited </t>
  </si>
  <si>
    <t xml:space="preserve">NKGSB Co Operative bank Ltd. </t>
  </si>
  <si>
    <t>Other</t>
  </si>
  <si>
    <t xml:space="preserve">Piramal Housing Finance pvt. Ltd. </t>
  </si>
  <si>
    <t>PNB Housing Finance Ltd.</t>
  </si>
  <si>
    <t>Pragathi Krishna Gramin Bank</t>
  </si>
  <si>
    <t>Punjab &amp; Maharastra Co-operative Bank Ltd.</t>
  </si>
  <si>
    <t>Reliance Home Finance Ltd.</t>
  </si>
  <si>
    <t>Religare Housing Development Finance Corporation Ltd.</t>
  </si>
  <si>
    <t>Repco Home Finance Ltd.</t>
  </si>
  <si>
    <t>Saraswat Cooperative Bank Ltd.</t>
  </si>
  <si>
    <t>Shriram Housing Finance Ltd.</t>
  </si>
  <si>
    <t>South Indian Bank Ltd.</t>
  </si>
  <si>
    <t>State Bank of Hyderabad</t>
  </si>
  <si>
    <t>Sundaram BNP Paribas Home Finance Ltd.</t>
  </si>
  <si>
    <t>Tamilnad Mercantile Bank Ltd.</t>
  </si>
  <si>
    <t>Tata Capital Housing Finance Ltd.</t>
  </si>
  <si>
    <t>The Bharat Co-operative Bank (Mumbai) Ltd.</t>
  </si>
  <si>
    <t>The Fedaral Bank Ltd.</t>
  </si>
  <si>
    <t>Vijaya Bank</t>
  </si>
  <si>
    <t>Yes Bank</t>
  </si>
  <si>
    <t>District-Wise CLSS_ PMAY_PROGRESS AS ON 30.09.2020</t>
  </si>
  <si>
    <t xml:space="preserve"> Amount in lacs</t>
  </si>
  <si>
    <t>Si.NO</t>
  </si>
  <si>
    <t>District_Name</t>
  </si>
  <si>
    <t>Bangalore</t>
  </si>
  <si>
    <t>Bangalore Rural</t>
  </si>
  <si>
    <t>Belgaum</t>
  </si>
  <si>
    <t>Bellary</t>
  </si>
  <si>
    <t>Bidar</t>
  </si>
  <si>
    <t>Bijapur</t>
  </si>
  <si>
    <t>Chamarajanagar</t>
  </si>
  <si>
    <t>Chikkaballapura</t>
  </si>
  <si>
    <t>Chikmagalur</t>
  </si>
  <si>
    <t>Chitradurga</t>
  </si>
  <si>
    <t>Davanagere</t>
  </si>
  <si>
    <t>Gadag</t>
  </si>
  <si>
    <t>Hassan</t>
  </si>
  <si>
    <t>Mandya</t>
  </si>
  <si>
    <t>Bank wise sanction and Disburshment under SUI from 01.04.2020 to 30.11.2020 in Karnataka State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</si>
  <si>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[Amount Rs. in Crore]</t>
  </si>
  <si>
    <t>#</t>
  </si>
  <si>
    <t>Lender</t>
  </si>
  <si>
    <t>Target SC/ST</t>
  </si>
  <si>
    <t>SC</t>
  </si>
  <si>
    <t>Target Women</t>
  </si>
  <si>
    <t>Women (General)</t>
  </si>
  <si>
    <t>Total Target</t>
  </si>
  <si>
    <t>Sanctioned Amt</t>
  </si>
  <si>
    <t>Private Sector Banks</t>
  </si>
  <si>
    <t>Public Sector Banks</t>
  </si>
  <si>
    <t>District wise Sanction and Disburshment under SUI from 01.04.2020 to 30.11.2020 in Karnataka State</t>
  </si>
  <si>
    <t xml:space="preserve">                                                                 </t>
  </si>
  <si>
    <t xml:space="preserve">                        </t>
  </si>
  <si>
    <t>[Amount Rs. in Crore]</t>
  </si>
  <si>
    <t>StateName/DistrictName</t>
  </si>
  <si>
    <t>KARNATAKA</t>
  </si>
  <si>
    <t>Information on cases filed under SARFAESI Act 2002 and Pending at DM level.</t>
  </si>
  <si>
    <t>Cases pending at District Magistrate (DM) Level</t>
  </si>
  <si>
    <t>No.of A/cs</t>
  </si>
  <si>
    <t>Amount in lakhs</t>
  </si>
  <si>
    <t>UBI</t>
  </si>
  <si>
    <t>BOI</t>
  </si>
  <si>
    <t xml:space="preserve">KVG BANK </t>
  </si>
  <si>
    <t>KGB BANK</t>
  </si>
  <si>
    <t>HDFC BANK LTD</t>
  </si>
  <si>
    <t>BANDHAN BANK</t>
  </si>
  <si>
    <t>YES BANK</t>
  </si>
  <si>
    <t>KSC Apex Bank Ltd</t>
  </si>
  <si>
    <t>DHANALAKSHMI BANK LTD</t>
  </si>
  <si>
    <t>NIL</t>
  </si>
  <si>
    <t>The Federal Bank Limited</t>
  </si>
  <si>
    <t>LAKSHMI VILAS BANK</t>
  </si>
  <si>
    <t>RBL BANK</t>
  </si>
  <si>
    <t>Bankwise PMSVANIdhi Progress report as on 16.12.2020</t>
  </si>
  <si>
    <t>Total  online Appications  applied by Steet Vendors</t>
  </si>
  <si>
    <t>MARKET PLACE</t>
  </si>
  <si>
    <t xml:space="preserve">PICKED by Banks </t>
  </si>
  <si>
    <t>Total Sanctions</t>
  </si>
  <si>
    <t>% sanction over Total applications</t>
  </si>
  <si>
    <t>SANCTIONED But not Disbursed</t>
  </si>
  <si>
    <t>DISBURSEMETNT</t>
  </si>
  <si>
    <t>%  of Disburshment over TotalSANCTIONS</t>
  </si>
  <si>
    <t>RRB KARNATAKA GB</t>
  </si>
  <si>
    <t>RRB KARNATAKA VIKAS GB</t>
  </si>
  <si>
    <t>KARNATAKA BANK LTD</t>
  </si>
  <si>
    <t>KOTAK MAHINDRA BANK LIMITED</t>
  </si>
  <si>
    <t>FEDERAL BANK</t>
  </si>
  <si>
    <t xml:space="preserve">FINCARE SMALL FINANCE BANK </t>
  </si>
  <si>
    <t>ESAF SMALL FINANCE BANK</t>
  </si>
  <si>
    <t>UJJIVAN SMALL FINANCE BANK</t>
  </si>
  <si>
    <t>KARUR VYSYA BANK LTD</t>
  </si>
  <si>
    <t>AXIS BANK</t>
  </si>
  <si>
    <t>JAMMU &amp; KASHMIR BANK LTD</t>
  </si>
  <si>
    <t>TAMILNAD MERCANTILE BANK LTD</t>
  </si>
  <si>
    <t>ANNAPURNA FINANCE PVT. LTD.</t>
  </si>
  <si>
    <t>CREDIT ACCESS GRAMEEN LIMITED</t>
  </si>
  <si>
    <t>FUNDS TIGER</t>
  </si>
  <si>
    <t>HEAD OFFICE  MANDYA DCC BANK LTD.</t>
  </si>
  <si>
    <t>IDFC FIRST BANK LTD.</t>
  </si>
  <si>
    <t>JANA SMALL FINANCE BANK</t>
  </si>
  <si>
    <t>KOLAR &amp; CHIKBALLAPUR D.C.C. BANK LTD.</t>
  </si>
  <si>
    <t>MUTHOOT MICROFIN LTD</t>
  </si>
  <si>
    <t>RAICHUR DISTRICT CENTER CO-OPERATIVE BANK LTD</t>
  </si>
  <si>
    <t>RBL BANK LIMITED</t>
  </si>
  <si>
    <t>SCDCC BANK LTD</t>
  </si>
  <si>
    <t>STANDARD CHARTERED BANK</t>
  </si>
  <si>
    <t>THE SARASWAT CO-OPERATIVE BANK LTD</t>
  </si>
  <si>
    <t>YES BANK LTD.</t>
  </si>
  <si>
    <t>CSB BANK LTD</t>
  </si>
  <si>
    <t>Aryavart Bank</t>
  </si>
  <si>
    <t>Central Co-operative Bank</t>
  </si>
  <si>
    <t>Chikmagaluru DCC Bank Ltd</t>
  </si>
  <si>
    <t>DCC Bank Ltd., Bidar</t>
  </si>
  <si>
    <t>Midland Microfin Limited</t>
  </si>
  <si>
    <t>RRB Tamil Nadu GB</t>
  </si>
  <si>
    <t>RRB Andra Pragathi Bank</t>
  </si>
  <si>
    <t>SHARE Microfin Limited</t>
  </si>
  <si>
    <t>Svamaan Financial Service Pvt Ltd</t>
  </si>
  <si>
    <t>The Vijayapur District Central Co-Operative Bank Ltd,Vijayapura</t>
  </si>
  <si>
    <t>Blank Bank</t>
  </si>
  <si>
    <t>BANK NAME</t>
  </si>
  <si>
    <t>Total Applications</t>
  </si>
  <si>
    <t>Piicked By banks</t>
  </si>
  <si>
    <t>% over Total Applications</t>
  </si>
  <si>
    <t>SANCTIONED but not Disbursed</t>
  </si>
  <si>
    <t>DISBURSED</t>
  </si>
  <si>
    <t>% over Total Sanctions</t>
  </si>
  <si>
    <t>CHAMARAJANAGARA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</si>
</sst>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;[Red]0.00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.5"/>
      <name val="Arial"/>
      <family val="2"/>
    </font>
    <font>
      <sz val="30"/>
      <name val="Arial"/>
      <family val="2"/>
    </font>
    <font>
      <b/>
      <sz val="30"/>
      <color indexed="8"/>
      <name val="Calibri"/>
      <family val="2"/>
    </font>
    <font>
      <b/>
      <sz val="30"/>
      <name val="Calibri"/>
      <family val="2"/>
    </font>
    <font>
      <b/>
      <sz val="30"/>
      <color theme="1"/>
      <name val="Calibri"/>
      <family val="2"/>
      <scheme val="minor"/>
    </font>
    <font>
      <b/>
      <sz val="30"/>
      <name val="Arial"/>
      <family val="2"/>
    </font>
    <font>
      <sz val="30"/>
      <name val="Calibri"/>
      <family val="2"/>
    </font>
    <font>
      <sz val="30"/>
      <color theme="1"/>
      <name val="Calibri"/>
      <family val="2"/>
      <scheme val="minor"/>
    </font>
    <font>
      <sz val="30"/>
      <name val="Times New Roman"/>
      <family val="1"/>
    </font>
    <font>
      <b/>
      <sz val="24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sz val="10"/>
      <color indexed="8"/>
      <name val="MS Sans Serif"/>
      <family val="2"/>
    </font>
    <font>
      <b/>
      <sz val="20"/>
      <name val="Arial"/>
      <family val="2"/>
    </font>
    <font>
      <b/>
      <sz val="20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20"/>
      <color indexed="8"/>
      <name val="Times New Roman"/>
      <family val="1"/>
    </font>
    <font>
      <b/>
      <sz val="18"/>
      <color indexed="8"/>
      <name val="Times New Roman"/>
      <family val="1"/>
    </font>
    <font>
      <sz val="20"/>
      <name val="Arial"/>
      <family val="2"/>
    </font>
    <font>
      <sz val="20"/>
      <name val="Times New Roman"/>
      <family val="1"/>
    </font>
    <font>
      <sz val="20"/>
      <color indexed="8"/>
      <name val="Times New Roman"/>
      <family val="1"/>
    </font>
    <font>
      <sz val="16"/>
      <name val="Arial"/>
      <family val="2"/>
    </font>
    <font>
      <b/>
      <sz val="11"/>
      <color indexed="8"/>
      <name val="Arial Black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22"/>
      <name val="Arial"/>
      <family val="2"/>
    </font>
    <font>
      <b/>
      <sz val="22"/>
      <name val="Arial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Arial"/>
      <family val="2"/>
    </font>
    <font>
      <sz val="1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32"/>
      <name val="Arial"/>
      <family val="2"/>
    </font>
    <font>
      <b/>
      <sz val="28"/>
      <name val="Arial"/>
      <family val="2"/>
    </font>
    <font>
      <sz val="8"/>
      <color indexed="81"/>
      <name val="Tahoma"/>
      <family val="2"/>
    </font>
    <font>
      <b/>
      <sz val="10.5"/>
      <name val="Times New Roman"/>
      <family val="1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.5"/>
      <name val="Arial"/>
      <family val="2"/>
    </font>
    <font>
      <b/>
      <sz val="14"/>
      <color rgb="FFFF0000"/>
      <name val="Arial"/>
      <family val="2"/>
    </font>
    <font>
      <sz val="13.5"/>
      <name val="Arial"/>
      <family val="2"/>
    </font>
    <font>
      <b/>
      <sz val="13.5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7"/>
      <color indexed="8"/>
      <name val="Arial Black"/>
      <family val="2"/>
    </font>
    <font>
      <sz val="12"/>
      <color indexed="8"/>
      <name val="Arial Black"/>
      <family val="2"/>
    </font>
    <font>
      <b/>
      <sz val="10"/>
      <color indexed="8"/>
      <name val="Arial Black"/>
      <family val="2"/>
    </font>
    <font>
      <b/>
      <sz val="14"/>
      <color indexed="8"/>
      <name val="Arial Black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 Black"/>
      <family val="2"/>
    </font>
    <font>
      <sz val="14"/>
      <color theme="1"/>
      <name val="Calibri"/>
      <family val="2"/>
      <scheme val="minor"/>
    </font>
    <font>
      <sz val="18"/>
      <color indexed="8"/>
      <name val="Arial Black"/>
      <family val="2"/>
    </font>
    <font>
      <b/>
      <sz val="18"/>
      <color indexed="8"/>
      <name val="Arial Black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CC"/>
      <name val="Arial Black"/>
      <family val="2"/>
    </font>
    <font>
      <b/>
      <sz val="12"/>
      <color rgb="FF000000"/>
      <name val="Arial"/>
      <family val="2"/>
    </font>
    <font>
      <b/>
      <sz val="12"/>
      <color rgb="FF000000"/>
      <name val="Arial Black"/>
      <family val="2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sz val="12"/>
      <color theme="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C5E0B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rgb="FFFFFFFF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34" fillId="0" borderId="0"/>
    <xf numFmtId="0" fontId="56" fillId="0" borderId="0" applyNumberFormat="0" applyFill="0" applyBorder="0" applyAlignment="0" applyProtection="0"/>
    <xf numFmtId="0" fontId="1" fillId="0" borderId="0"/>
    <xf numFmtId="0" fontId="1" fillId="0" borderId="0"/>
  </cellStyleXfs>
  <cellXfs count="1240">
    <xf numFmtId="0" fontId="0" fillId="0" borderId="0" xfId="0"/>
    <xf numFmtId="0" fontId="5" fillId="0" borderId="0" xfId="0" applyNumberFormat="1" applyFont="1"/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vertical="center"/>
    </xf>
    <xf numFmtId="0" fontId="6" fillId="0" borderId="3" xfId="0" applyNumberFormat="1" applyFont="1" applyBorder="1" applyAlignment="1">
      <alignment horizontal="center"/>
    </xf>
    <xf numFmtId="0" fontId="6" fillId="0" borderId="11" xfId="0" applyNumberFormat="1" applyFont="1" applyBorder="1"/>
    <xf numFmtId="0" fontId="6" fillId="0" borderId="11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2" fontId="6" fillId="0" borderId="3" xfId="0" applyNumberFormat="1" applyFont="1" applyBorder="1"/>
    <xf numFmtId="0" fontId="6" fillId="0" borderId="3" xfId="0" applyNumberFormat="1" applyFont="1" applyBorder="1"/>
    <xf numFmtId="2" fontId="6" fillId="0" borderId="12" xfId="0" applyNumberFormat="1" applyFont="1" applyBorder="1"/>
    <xf numFmtId="2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NumberFormat="1" applyFont="1"/>
    <xf numFmtId="0" fontId="5" fillId="0" borderId="3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left"/>
    </xf>
    <xf numFmtId="0" fontId="5" fillId="0" borderId="11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 applyProtection="1">
      <alignment horizontal="center"/>
      <protection locked="0"/>
    </xf>
    <xf numFmtId="0" fontId="7" fillId="0" borderId="3" xfId="0" applyNumberFormat="1" applyFont="1" applyBorder="1" applyProtection="1">
      <protection locked="0"/>
    </xf>
    <xf numFmtId="0" fontId="7" fillId="0" borderId="3" xfId="0" applyNumberFormat="1" applyFont="1" applyBorder="1" applyAlignment="1" applyProtection="1">
      <alignment horizontal="right"/>
      <protection locked="0"/>
    </xf>
    <xf numFmtId="2" fontId="7" fillId="0" borderId="3" xfId="0" applyNumberFormat="1" applyFont="1" applyBorder="1" applyAlignment="1" applyProtection="1">
      <alignment horizontal="right"/>
      <protection locked="0"/>
    </xf>
    <xf numFmtId="0" fontId="5" fillId="2" borderId="3" xfId="0" applyFont="1" applyFill="1" applyBorder="1" applyAlignment="1">
      <alignment horizontal="right"/>
    </xf>
    <xf numFmtId="2" fontId="5" fillId="0" borderId="3" xfId="0" applyNumberFormat="1" applyFont="1" applyBorder="1"/>
    <xf numFmtId="0" fontId="8" fillId="0" borderId="3" xfId="0" applyNumberFormat="1" applyFont="1" applyBorder="1" applyAlignment="1" applyProtection="1">
      <alignment horizontal="center"/>
      <protection locked="0"/>
    </xf>
    <xf numFmtId="0" fontId="8" fillId="0" borderId="3" xfId="0" applyNumberFormat="1" applyFont="1" applyBorder="1" applyAlignment="1" applyProtection="1">
      <alignment horizontal="left"/>
      <protection locked="0"/>
    </xf>
    <xf numFmtId="0" fontId="8" fillId="0" borderId="3" xfId="0" applyNumberFormat="1" applyFont="1" applyBorder="1" applyAlignment="1" applyProtection="1">
      <alignment horizontal="right"/>
      <protection locked="0"/>
    </xf>
    <xf numFmtId="2" fontId="8" fillId="0" borderId="3" xfId="0" applyNumberFormat="1" applyFont="1" applyBorder="1" applyAlignment="1" applyProtection="1">
      <alignment horizontal="right"/>
      <protection locked="0"/>
    </xf>
    <xf numFmtId="0" fontId="9" fillId="0" borderId="3" xfId="0" applyNumberFormat="1" applyFont="1" applyBorder="1" applyAlignment="1" applyProtection="1">
      <alignment horizontal="center"/>
      <protection locked="0"/>
    </xf>
    <xf numFmtId="0" fontId="9" fillId="0" borderId="3" xfId="0" applyNumberFormat="1" applyFont="1" applyBorder="1" applyAlignment="1" applyProtection="1">
      <alignment horizontal="left"/>
      <protection locked="0"/>
    </xf>
    <xf numFmtId="0" fontId="9" fillId="0" borderId="3" xfId="0" applyNumberFormat="1" applyFont="1" applyBorder="1" applyAlignment="1" applyProtection="1">
      <alignment horizontal="right"/>
      <protection locked="0"/>
    </xf>
    <xf numFmtId="2" fontId="9" fillId="0" borderId="3" xfId="0" applyNumberFormat="1" applyFont="1" applyBorder="1" applyAlignment="1" applyProtection="1">
      <alignment horizontal="right"/>
      <protection locked="0"/>
    </xf>
    <xf numFmtId="0" fontId="7" fillId="0" borderId="3" xfId="0" applyNumberFormat="1" applyFont="1" applyBorder="1" applyAlignment="1">
      <alignment horizontal="left"/>
    </xf>
    <xf numFmtId="0" fontId="8" fillId="0" borderId="3" xfId="0" applyNumberFormat="1" applyFont="1" applyBorder="1" applyProtection="1">
      <protection locked="0"/>
    </xf>
    <xf numFmtId="0" fontId="10" fillId="0" borderId="3" xfId="0" applyNumberFormat="1" applyFont="1" applyBorder="1" applyAlignment="1" applyProtection="1">
      <alignment horizontal="center"/>
      <protection locked="0"/>
    </xf>
    <xf numFmtId="0" fontId="11" fillId="0" borderId="3" xfId="0" applyNumberFormat="1" applyFont="1" applyBorder="1" applyAlignment="1" applyProtection="1">
      <alignment horizontal="center"/>
      <protection locked="0"/>
    </xf>
    <xf numFmtId="0" fontId="11" fillId="0" borderId="3" xfId="0" applyNumberFormat="1" applyFont="1" applyBorder="1" applyProtection="1">
      <protection locked="0"/>
    </xf>
    <xf numFmtId="0" fontId="11" fillId="0" borderId="3" xfId="0" applyNumberFormat="1" applyFont="1" applyBorder="1" applyAlignment="1" applyProtection="1">
      <alignment horizontal="right"/>
      <protection locked="0"/>
    </xf>
    <xf numFmtId="2" fontId="11" fillId="0" borderId="3" xfId="0" applyNumberFormat="1" applyFont="1" applyBorder="1" applyAlignment="1" applyProtection="1">
      <alignment horizontal="right"/>
      <protection locked="0"/>
    </xf>
    <xf numFmtId="0" fontId="11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NumberFormat="1" applyFont="1" applyBorder="1" applyProtection="1">
      <protection locked="0"/>
    </xf>
    <xf numFmtId="0" fontId="12" fillId="0" borderId="3" xfId="0" applyNumberFormat="1" applyFont="1" applyBorder="1" applyProtection="1">
      <protection locked="0"/>
    </xf>
    <xf numFmtId="0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5" fillId="0" borderId="0" xfId="0" applyFont="1"/>
    <xf numFmtId="1" fontId="6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" fontId="16" fillId="0" borderId="3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1" fontId="16" fillId="0" borderId="3" xfId="0" applyNumberFormat="1" applyFont="1" applyBorder="1" applyAlignment="1">
      <alignment horizontal="right" vertical="center"/>
    </xf>
    <xf numFmtId="1" fontId="16" fillId="2" borderId="3" xfId="0" applyNumberFormat="1" applyFont="1" applyFill="1" applyBorder="1" applyAlignment="1">
      <alignment horizontal="right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1" fontId="4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0" fillId="0" borderId="0" xfId="0" applyProtection="1">
      <protection locked="0"/>
    </xf>
    <xf numFmtId="1" fontId="5" fillId="0" borderId="0" xfId="0" applyNumberFormat="1" applyFont="1" applyAlignment="1">
      <alignment horizontal="right"/>
    </xf>
    <xf numFmtId="0" fontId="4" fillId="0" borderId="0" xfId="0" applyFont="1" applyProtection="1">
      <protection locked="0"/>
    </xf>
    <xf numFmtId="0" fontId="16" fillId="0" borderId="0" xfId="0" applyFont="1" applyProtection="1">
      <protection locked="0"/>
    </xf>
    <xf numFmtId="1" fontId="6" fillId="0" borderId="0" xfId="0" applyNumberFormat="1" applyFont="1" applyAlignment="1">
      <alignment horizontal="right"/>
    </xf>
    <xf numFmtId="1" fontId="6" fillId="2" borderId="0" xfId="0" applyNumberFormat="1" applyFont="1" applyFill="1" applyAlignment="1">
      <alignment horizontal="right"/>
    </xf>
    <xf numFmtId="1" fontId="5" fillId="0" borderId="0" xfId="0" applyNumberFormat="1" applyFont="1"/>
    <xf numFmtId="0" fontId="16" fillId="0" borderId="0" xfId="0" applyNumberFormat="1" applyFont="1" applyProtection="1">
      <protection locked="0"/>
    </xf>
    <xf numFmtId="0" fontId="19" fillId="0" borderId="0" xfId="0" applyNumberFormat="1" applyFont="1" applyProtection="1">
      <protection locked="0"/>
    </xf>
    <xf numFmtId="0" fontId="20" fillId="0" borderId="0" xfId="0" applyNumberFormat="1" applyFont="1" applyProtection="1">
      <protection locked="0"/>
    </xf>
    <xf numFmtId="0" fontId="6" fillId="0" borderId="3" xfId="0" applyNumberFormat="1" applyFont="1" applyBorder="1" applyAlignment="1" applyProtection="1">
      <alignment horizontal="center"/>
      <protection locked="0"/>
    </xf>
    <xf numFmtId="0" fontId="20" fillId="0" borderId="0" xfId="0" applyNumberFormat="1" applyFont="1" applyAlignment="1" applyProtection="1">
      <alignment horizontal="center"/>
      <protection locked="0"/>
    </xf>
    <xf numFmtId="0" fontId="6" fillId="0" borderId="3" xfId="0" applyNumberFormat="1" applyFont="1" applyBorder="1" applyProtection="1">
      <protection locked="0"/>
    </xf>
    <xf numFmtId="0" fontId="5" fillId="0" borderId="3" xfId="0" applyNumberFormat="1" applyFont="1" applyBorder="1" applyProtection="1">
      <protection locked="0"/>
    </xf>
    <xf numFmtId="0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NumberFormat="1" applyFont="1" applyBorder="1"/>
    <xf numFmtId="0" fontId="5" fillId="0" borderId="3" xfId="0" applyNumberFormat="1" applyFont="1" applyBorder="1" applyAlignment="1" applyProtection="1">
      <alignment horizontal="right"/>
      <protection locked="0"/>
    </xf>
    <xf numFmtId="0" fontId="16" fillId="0" borderId="0" xfId="0" applyNumberFormat="1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NumberFormat="1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16" fillId="3" borderId="3" xfId="0" applyFont="1" applyFill="1" applyBorder="1" applyProtection="1">
      <protection locked="0"/>
    </xf>
    <xf numFmtId="0" fontId="16" fillId="0" borderId="3" xfId="0" applyNumberFormat="1" applyFont="1" applyBorder="1" applyAlignment="1" applyProtection="1">
      <alignment horizontal="center"/>
      <protection locked="0"/>
    </xf>
    <xf numFmtId="0" fontId="16" fillId="0" borderId="3" xfId="0" applyNumberFormat="1" applyFont="1" applyBorder="1" applyProtection="1">
      <protection locked="0"/>
    </xf>
    <xf numFmtId="0" fontId="21" fillId="0" borderId="3" xfId="0" applyFont="1" applyBorder="1"/>
    <xf numFmtId="0" fontId="21" fillId="3" borderId="3" xfId="0" applyFont="1" applyFill="1" applyBorder="1"/>
    <xf numFmtId="0" fontId="21" fillId="0" borderId="3" xfId="0" applyFont="1" applyBorder="1" applyProtection="1">
      <protection locked="0"/>
    </xf>
    <xf numFmtId="0" fontId="18" fillId="0" borderId="3" xfId="0" applyFont="1" applyBorder="1"/>
    <xf numFmtId="0" fontId="18" fillId="3" borderId="3" xfId="0" applyFont="1" applyFill="1" applyBorder="1"/>
    <xf numFmtId="0" fontId="18" fillId="0" borderId="3" xfId="0" applyFont="1" applyBorder="1" applyProtection="1">
      <protection locked="0"/>
    </xf>
    <xf numFmtId="0" fontId="21" fillId="0" borderId="3" xfId="0" applyFont="1" applyBorder="1" applyAlignment="1" applyProtection="1">
      <alignment horizontal="right"/>
      <protection locked="0"/>
    </xf>
    <xf numFmtId="0" fontId="21" fillId="3" borderId="3" xfId="0" applyFont="1" applyFill="1" applyBorder="1" applyAlignment="1" applyProtection="1">
      <alignment horizontal="right"/>
      <protection locked="0"/>
    </xf>
    <xf numFmtId="0" fontId="21" fillId="0" borderId="3" xfId="0" applyNumberFormat="1" applyFont="1" applyBorder="1" applyProtection="1">
      <protection locked="0"/>
    </xf>
    <xf numFmtId="0" fontId="21" fillId="3" borderId="3" xfId="0" applyFont="1" applyFill="1" applyBorder="1" applyProtection="1">
      <protection locked="0"/>
    </xf>
    <xf numFmtId="0" fontId="18" fillId="0" borderId="3" xfId="0" applyNumberFormat="1" applyFont="1" applyBorder="1"/>
    <xf numFmtId="0" fontId="18" fillId="3" borderId="3" xfId="0" applyNumberFormat="1" applyFont="1" applyFill="1" applyBorder="1"/>
    <xf numFmtId="0" fontId="18" fillId="3" borderId="3" xfId="0" applyFont="1" applyFill="1" applyBorder="1" applyProtection="1">
      <protection locked="0"/>
    </xf>
    <xf numFmtId="0" fontId="18" fillId="0" borderId="3" xfId="0" applyNumberFormat="1" applyFont="1" applyBorder="1" applyProtection="1">
      <protection locked="0"/>
    </xf>
    <xf numFmtId="0" fontId="22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22" fillId="0" borderId="0" xfId="0" applyNumberFormat="1" applyFont="1" applyProtection="1">
      <protection locked="0"/>
    </xf>
    <xf numFmtId="0" fontId="23" fillId="0" borderId="3" xfId="0" applyFont="1" applyBorder="1"/>
    <xf numFmtId="0" fontId="25" fillId="0" borderId="3" xfId="0" applyNumberFormat="1" applyFont="1" applyBorder="1" applyAlignment="1" applyProtection="1">
      <alignment wrapText="1"/>
      <protection locked="0"/>
    </xf>
    <xf numFmtId="0" fontId="28" fillId="0" borderId="3" xfId="0" applyNumberFormat="1" applyFont="1" applyBorder="1" applyAlignment="1" applyProtection="1">
      <alignment wrapText="1"/>
      <protection locked="0"/>
    </xf>
    <xf numFmtId="0" fontId="29" fillId="3" borderId="3" xfId="0" applyNumberFormat="1" applyFont="1" applyFill="1" applyBorder="1" applyAlignment="1">
      <alignment horizontal="center"/>
    </xf>
    <xf numFmtId="0" fontId="28" fillId="4" borderId="3" xfId="0" applyNumberFormat="1" applyFont="1" applyFill="1" applyBorder="1" applyAlignment="1" applyProtection="1">
      <alignment wrapText="1"/>
      <protection locked="0"/>
    </xf>
    <xf numFmtId="0" fontId="28" fillId="4" borderId="3" xfId="0" applyFont="1" applyFill="1" applyBorder="1" applyAlignment="1" applyProtection="1">
      <alignment wrapText="1"/>
      <protection locked="0"/>
    </xf>
    <xf numFmtId="0" fontId="28" fillId="0" borderId="3" xfId="0" applyFont="1" applyBorder="1" applyAlignment="1" applyProtection="1">
      <alignment wrapText="1"/>
      <protection locked="0"/>
    </xf>
    <xf numFmtId="2" fontId="23" fillId="0" borderId="3" xfId="0" applyNumberFormat="1" applyFont="1" applyBorder="1"/>
    <xf numFmtId="0" fontId="31" fillId="0" borderId="0" xfId="0" applyNumberFormat="1" applyFont="1" applyAlignment="1">
      <alignment horizontal="center"/>
    </xf>
    <xf numFmtId="0" fontId="31" fillId="0" borderId="0" xfId="0" applyNumberFormat="1" applyFont="1" applyProtection="1">
      <protection locked="0"/>
    </xf>
    <xf numFmtId="0" fontId="33" fillId="0" borderId="0" xfId="0" applyNumberFormat="1" applyFont="1" applyProtection="1">
      <protection locked="0"/>
    </xf>
    <xf numFmtId="0" fontId="32" fillId="0" borderId="3" xfId="0" applyNumberFormat="1" applyFont="1" applyBorder="1" applyAlignment="1">
      <alignment horizontal="center" wrapText="1"/>
    </xf>
    <xf numFmtId="0" fontId="32" fillId="0" borderId="8" xfId="0" applyNumberFormat="1" applyFont="1" applyBorder="1" applyAlignment="1">
      <alignment horizontal="center"/>
    </xf>
    <xf numFmtId="0" fontId="32" fillId="0" borderId="8" xfId="0" applyNumberFormat="1" applyFont="1" applyBorder="1"/>
    <xf numFmtId="0" fontId="33" fillId="0" borderId="8" xfId="0" applyNumberFormat="1" applyFont="1" applyBorder="1"/>
    <xf numFmtId="0" fontId="32" fillId="0" borderId="3" xfId="0" applyNumberFormat="1" applyFont="1" applyBorder="1" applyAlignment="1">
      <alignment horizontal="center"/>
    </xf>
    <xf numFmtId="0" fontId="35" fillId="0" borderId="11" xfId="1" applyFont="1" applyBorder="1" applyAlignment="1">
      <alignment horizontal="left" wrapText="1"/>
    </xf>
    <xf numFmtId="0" fontId="35" fillId="0" borderId="3" xfId="0" applyFont="1" applyBorder="1"/>
    <xf numFmtId="0" fontId="36" fillId="0" borderId="3" xfId="0" applyNumberFormat="1" applyFont="1" applyBorder="1"/>
    <xf numFmtId="0" fontId="32" fillId="0" borderId="3" xfId="0" applyNumberFormat="1" applyFont="1" applyBorder="1" applyAlignment="1" applyProtection="1">
      <alignment horizontal="center"/>
      <protection locked="0"/>
    </xf>
    <xf numFmtId="0" fontId="36" fillId="0" borderId="3" xfId="0" applyNumberFormat="1" applyFont="1" applyBorder="1" applyProtection="1">
      <protection locked="0"/>
    </xf>
    <xf numFmtId="0" fontId="35" fillId="0" borderId="11" xfId="0" applyNumberFormat="1" applyFont="1" applyBorder="1"/>
    <xf numFmtId="0" fontId="33" fillId="0" borderId="0" xfId="0" applyNumberFormat="1" applyFont="1" applyAlignment="1">
      <alignment horizontal="center"/>
    </xf>
    <xf numFmtId="0" fontId="35" fillId="0" borderId="0" xfId="0" applyNumberFormat="1" applyFont="1" applyAlignment="1">
      <alignment horizontal="center"/>
    </xf>
    <xf numFmtId="0" fontId="35" fillId="0" borderId="0" xfId="0" applyNumberFormat="1" applyFont="1" applyProtection="1">
      <protection locked="0"/>
    </xf>
    <xf numFmtId="0" fontId="37" fillId="0" borderId="4" xfId="0" applyNumberFormat="1" applyFont="1" applyBorder="1" applyAlignment="1">
      <alignment vertical="center" wrapText="1"/>
    </xf>
    <xf numFmtId="0" fontId="37" fillId="0" borderId="4" xfId="0" applyNumberFormat="1" applyFont="1" applyBorder="1" applyAlignment="1">
      <alignment vertical="center"/>
    </xf>
    <xf numFmtId="0" fontId="38" fillId="0" borderId="0" xfId="0" applyNumberFormat="1" applyFont="1" applyProtection="1">
      <protection locked="0"/>
    </xf>
    <xf numFmtId="0" fontId="37" fillId="0" borderId="7" xfId="0" applyNumberFormat="1" applyFont="1" applyBorder="1" applyAlignment="1">
      <alignment vertical="center" wrapText="1"/>
    </xf>
    <xf numFmtId="0" fontId="37" fillId="0" borderId="7" xfId="0" applyNumberFormat="1" applyFont="1" applyBorder="1" applyAlignment="1">
      <alignment vertical="center"/>
    </xf>
    <xf numFmtId="0" fontId="37" fillId="0" borderId="8" xfId="0" applyNumberFormat="1" applyFont="1" applyBorder="1" applyAlignment="1">
      <alignment vertical="center" wrapText="1"/>
    </xf>
    <xf numFmtId="0" fontId="37" fillId="0" borderId="8" xfId="0" applyNumberFormat="1" applyFont="1" applyBorder="1" applyAlignment="1">
      <alignment vertical="center"/>
    </xf>
    <xf numFmtId="0" fontId="37" fillId="0" borderId="3" xfId="0" applyNumberFormat="1" applyFont="1" applyBorder="1" applyAlignment="1">
      <alignment horizontal="center" wrapText="1"/>
    </xf>
    <xf numFmtId="0" fontId="32" fillId="0" borderId="3" xfId="0" applyNumberFormat="1" applyFont="1" applyBorder="1" applyProtection="1">
      <protection locked="0"/>
    </xf>
    <xf numFmtId="0" fontId="33" fillId="0" borderId="3" xfId="0" applyFont="1" applyBorder="1" applyAlignment="1">
      <alignment horizontal="right"/>
    </xf>
    <xf numFmtId="0" fontId="39" fillId="0" borderId="3" xfId="0" applyNumberFormat="1" applyFont="1" applyBorder="1" applyAlignment="1" applyProtection="1">
      <alignment horizontal="center"/>
      <protection locked="0"/>
    </xf>
    <xf numFmtId="0" fontId="33" fillId="0" borderId="11" xfId="1" applyFont="1" applyBorder="1" applyAlignment="1">
      <alignment horizontal="left" wrapText="1"/>
    </xf>
    <xf numFmtId="0" fontId="38" fillId="0" borderId="11" xfId="1" applyFont="1" applyBorder="1" applyAlignment="1">
      <alignment horizontal="left" wrapText="1"/>
    </xf>
    <xf numFmtId="0" fontId="36" fillId="0" borderId="3" xfId="0" applyNumberFormat="1" applyFont="1" applyBorder="1" applyAlignment="1" applyProtection="1">
      <alignment horizontal="center"/>
      <protection locked="0"/>
    </xf>
    <xf numFmtId="0" fontId="39" fillId="0" borderId="3" xfId="0" applyNumberFormat="1" applyFont="1" applyBorder="1" applyProtection="1">
      <protection locked="0"/>
    </xf>
    <xf numFmtId="0" fontId="36" fillId="0" borderId="3" xfId="0" applyNumberFormat="1" applyFont="1" applyBorder="1" applyAlignment="1">
      <alignment horizontal="left"/>
    </xf>
    <xf numFmtId="0" fontId="33" fillId="0" borderId="0" xfId="0" applyFont="1"/>
    <xf numFmtId="0" fontId="35" fillId="0" borderId="0" xfId="0" applyNumberFormat="1" applyFont="1"/>
    <xf numFmtId="0" fontId="35" fillId="0" borderId="0" xfId="0" applyFont="1"/>
    <xf numFmtId="0" fontId="33" fillId="0" borderId="0" xfId="0" applyNumberFormat="1" applyFont="1"/>
    <xf numFmtId="0" fontId="36" fillId="0" borderId="3" xfId="0" applyNumberFormat="1" applyFont="1" applyBorder="1" applyAlignment="1">
      <alignment horizontal="center"/>
    </xf>
    <xf numFmtId="0" fontId="38" fillId="0" borderId="0" xfId="0" applyNumberFormat="1" applyFont="1" applyAlignment="1">
      <alignment horizontal="center"/>
    </xf>
    <xf numFmtId="0" fontId="37" fillId="0" borderId="3" xfId="0" applyNumberFormat="1" applyFont="1" applyBorder="1" applyAlignment="1" applyProtection="1">
      <alignment horizontal="center"/>
      <protection locked="0"/>
    </xf>
    <xf numFmtId="0" fontId="37" fillId="0" borderId="3" xfId="0" applyNumberFormat="1" applyFont="1" applyBorder="1" applyProtection="1">
      <protection locked="0"/>
    </xf>
    <xf numFmtId="0" fontId="38" fillId="0" borderId="3" xfId="0" applyFont="1" applyBorder="1" applyAlignment="1">
      <alignment horizontal="right"/>
    </xf>
    <xf numFmtId="0" fontId="40" fillId="0" borderId="3" xfId="0" applyNumberFormat="1" applyFont="1" applyBorder="1" applyAlignment="1" applyProtection="1">
      <alignment horizontal="center"/>
      <protection locked="0"/>
    </xf>
    <xf numFmtId="0" fontId="38" fillId="0" borderId="3" xfId="0" applyFont="1" applyBorder="1"/>
    <xf numFmtId="0" fontId="38" fillId="0" borderId="11" xfId="0" applyNumberFormat="1" applyFont="1" applyBorder="1"/>
    <xf numFmtId="0" fontId="40" fillId="0" borderId="3" xfId="0" applyNumberFormat="1" applyFont="1" applyBorder="1" applyProtection="1">
      <protection locked="0"/>
    </xf>
    <xf numFmtId="0" fontId="37" fillId="0" borderId="3" xfId="0" applyNumberFormat="1" applyFont="1" applyBorder="1" applyAlignment="1">
      <alignment horizontal="left"/>
    </xf>
    <xf numFmtId="0" fontId="35" fillId="0" borderId="0" xfId="0" applyFont="1" applyProtection="1">
      <protection locked="0"/>
    </xf>
    <xf numFmtId="0" fontId="36" fillId="0" borderId="3" xfId="0" applyNumberFormat="1" applyFont="1" applyBorder="1" applyAlignment="1">
      <alignment horizontal="right"/>
    </xf>
    <xf numFmtId="0" fontId="36" fillId="0" borderId="3" xfId="0" applyFont="1" applyBorder="1" applyAlignment="1">
      <alignment horizontal="right"/>
    </xf>
    <xf numFmtId="0" fontId="35" fillId="0" borderId="3" xfId="0" applyNumberFormat="1" applyFont="1" applyBorder="1" applyProtection="1">
      <protection locked="0"/>
    </xf>
    <xf numFmtId="0" fontId="35" fillId="0" borderId="3" xfId="0" applyFont="1" applyBorder="1" applyProtection="1">
      <protection locked="0"/>
    </xf>
    <xf numFmtId="0" fontId="36" fillId="0" borderId="3" xfId="0" applyFont="1" applyBorder="1" applyAlignment="1" applyProtection="1">
      <alignment horizontal="right"/>
      <protection locked="0"/>
    </xf>
    <xf numFmtId="0" fontId="36" fillId="0" borderId="0" xfId="0" applyNumberFormat="1" applyFont="1" applyAlignment="1" applyProtection="1">
      <alignment horizontal="center"/>
      <protection locked="0"/>
    </xf>
    <xf numFmtId="0" fontId="36" fillId="0" borderId="3" xfId="0" applyFont="1" applyBorder="1" applyProtection="1">
      <protection locked="0"/>
    </xf>
    <xf numFmtId="0" fontId="41" fillId="0" borderId="0" xfId="0" applyNumberFormat="1" applyFont="1" applyProtection="1">
      <protection locked="0"/>
    </xf>
    <xf numFmtId="0" fontId="42" fillId="0" borderId="3" xfId="0" applyNumberFormat="1" applyFont="1" applyBorder="1" applyProtection="1">
      <protection locked="0"/>
    </xf>
    <xf numFmtId="0" fontId="42" fillId="0" borderId="3" xfId="0" applyNumberFormat="1" applyFont="1" applyBorder="1" applyAlignment="1" applyProtection="1">
      <alignment horizontal="center"/>
      <protection locked="0"/>
    </xf>
    <xf numFmtId="0" fontId="42" fillId="0" borderId="3" xfId="0" applyNumberFormat="1" applyFont="1" applyBorder="1"/>
    <xf numFmtId="0" fontId="42" fillId="0" borderId="3" xfId="0" applyFont="1" applyBorder="1" applyAlignment="1" applyProtection="1">
      <alignment horizontal="right"/>
      <protection locked="0"/>
    </xf>
    <xf numFmtId="0" fontId="41" fillId="0" borderId="11" xfId="1" applyFont="1" applyBorder="1" applyAlignment="1">
      <alignment horizontal="left" wrapText="1"/>
    </xf>
    <xf numFmtId="0" fontId="41" fillId="0" borderId="11" xfId="0" applyNumberFormat="1" applyFont="1" applyBorder="1"/>
    <xf numFmtId="0" fontId="43" fillId="0" borderId="3" xfId="0" applyNumberFormat="1" applyFont="1" applyBorder="1" applyAlignment="1" applyProtection="1">
      <alignment horizontal="center"/>
      <protection locked="0"/>
    </xf>
    <xf numFmtId="0" fontId="42" fillId="0" borderId="3" xfId="0" applyNumberFormat="1" applyFont="1" applyBorder="1" applyAlignment="1">
      <alignment horizontal="right"/>
    </xf>
    <xf numFmtId="0" fontId="42" fillId="0" borderId="3" xfId="0" applyFont="1" applyBorder="1" applyAlignment="1">
      <alignment horizontal="right"/>
    </xf>
    <xf numFmtId="0" fontId="43" fillId="0" borderId="3" xfId="0" applyNumberFormat="1" applyFont="1" applyBorder="1" applyProtection="1">
      <protection locked="0"/>
    </xf>
    <xf numFmtId="0" fontId="0" fillId="0" borderId="0" xfId="0" applyAlignment="1">
      <alignment vertical="center"/>
    </xf>
    <xf numFmtId="0" fontId="33" fillId="0" borderId="3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3" xfId="0" applyFont="1" applyBorder="1" applyAlignment="1">
      <alignment vertical="center"/>
    </xf>
    <xf numFmtId="0" fontId="44" fillId="0" borderId="3" xfId="0" applyNumberFormat="1" applyFont="1" applyBorder="1" applyAlignment="1">
      <alignment vertical="center"/>
    </xf>
    <xf numFmtId="2" fontId="44" fillId="0" borderId="3" xfId="0" applyNumberFormat="1" applyFont="1" applyBorder="1" applyAlignment="1">
      <alignment vertical="center"/>
    </xf>
    <xf numFmtId="0" fontId="44" fillId="0" borderId="0" xfId="0" applyFont="1" applyAlignment="1">
      <alignment vertical="center"/>
    </xf>
    <xf numFmtId="2" fontId="35" fillId="0" borderId="3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0" fontId="0" fillId="0" borderId="3" xfId="0" applyNumberFormat="1" applyBorder="1" applyAlignment="1">
      <alignment vertical="center"/>
    </xf>
    <xf numFmtId="0" fontId="0" fillId="0" borderId="0" xfId="0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3" xfId="0" applyNumberFormat="1" applyFont="1" applyBorder="1" applyAlignment="1">
      <alignment vertical="center" wrapText="1"/>
    </xf>
    <xf numFmtId="2" fontId="16" fillId="0" borderId="3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2" fontId="35" fillId="0" borderId="3" xfId="0" applyNumberFormat="1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5" fillId="0" borderId="0" xfId="0" applyFont="1" applyAlignment="1">
      <alignment horizontal="left"/>
    </xf>
    <xf numFmtId="0" fontId="47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48" fillId="0" borderId="3" xfId="1" applyFont="1" applyBorder="1" applyAlignment="1">
      <alignment horizontal="right" wrapText="1"/>
    </xf>
    <xf numFmtId="0" fontId="48" fillId="0" borderId="3" xfId="1" applyFont="1" applyBorder="1" applyAlignment="1">
      <alignment horizontal="left" vertical="center" wrapText="1"/>
    </xf>
    <xf numFmtId="1" fontId="49" fillId="0" borderId="3" xfId="0" applyNumberFormat="1" applyFont="1" applyBorder="1" applyAlignment="1">
      <alignment horizontal="right" vertical="center"/>
    </xf>
    <xf numFmtId="2" fontId="50" fillId="0" borderId="3" xfId="0" applyNumberFormat="1" applyFont="1" applyBorder="1" applyAlignment="1">
      <alignment horizontal="left"/>
    </xf>
    <xf numFmtId="2" fontId="45" fillId="0" borderId="0" xfId="0" applyNumberFormat="1" applyFont="1" applyAlignment="1">
      <alignment horizontal="left"/>
    </xf>
    <xf numFmtId="0" fontId="49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47" fillId="0" borderId="3" xfId="0" applyFont="1" applyBorder="1" applyAlignment="1">
      <alignment horizontal="left"/>
    </xf>
    <xf numFmtId="0" fontId="47" fillId="0" borderId="3" xfId="0" applyFont="1" applyBorder="1" applyAlignment="1">
      <alignment horizontal="left" vertical="center" wrapText="1"/>
    </xf>
    <xf numFmtId="1" fontId="51" fillId="0" borderId="3" xfId="0" applyNumberFormat="1" applyFont="1" applyBorder="1" applyAlignment="1">
      <alignment horizontal="right" vertical="center"/>
    </xf>
    <xf numFmtId="2" fontId="52" fillId="0" borderId="3" xfId="0" applyNumberFormat="1" applyFont="1" applyBorder="1" applyAlignment="1">
      <alignment horizontal="left"/>
    </xf>
    <xf numFmtId="0" fontId="47" fillId="0" borderId="0" xfId="0" applyFont="1" applyAlignment="1">
      <alignment horizontal="left"/>
    </xf>
    <xf numFmtId="0" fontId="54" fillId="3" borderId="3" xfId="0" applyFont="1" applyFill="1" applyBorder="1" applyAlignment="1">
      <alignment horizontal="center" vertical="center" wrapText="1"/>
    </xf>
    <xf numFmtId="0" fontId="54" fillId="3" borderId="3" xfId="0" applyFont="1" applyFill="1" applyBorder="1" applyAlignment="1">
      <alignment horizontal="center" vertical="center"/>
    </xf>
    <xf numFmtId="0" fontId="55" fillId="3" borderId="3" xfId="0" applyFont="1" applyFill="1" applyBorder="1" applyAlignment="1">
      <alignment horizontal="center" vertical="center" wrapText="1"/>
    </xf>
    <xf numFmtId="0" fontId="55" fillId="3" borderId="3" xfId="2" applyFont="1" applyFill="1" applyBorder="1" applyAlignment="1">
      <alignment horizontal="left" vertical="center" wrapText="1"/>
    </xf>
    <xf numFmtId="2" fontId="55" fillId="3" borderId="3" xfId="0" applyNumberFormat="1" applyFont="1" applyFill="1" applyBorder="1" applyAlignment="1">
      <alignment horizontal="center" vertical="center"/>
    </xf>
    <xf numFmtId="2" fontId="54" fillId="3" borderId="3" xfId="0" applyNumberFormat="1" applyFont="1" applyFill="1" applyBorder="1" applyAlignment="1">
      <alignment horizontal="center" vertical="center"/>
    </xf>
    <xf numFmtId="0" fontId="59" fillId="0" borderId="0" xfId="0" applyFont="1"/>
    <xf numFmtId="0" fontId="3" fillId="0" borderId="3" xfId="0" applyFont="1" applyBorder="1"/>
    <xf numFmtId="0" fontId="0" fillId="0" borderId="3" xfId="0" applyBorder="1"/>
    <xf numFmtId="0" fontId="60" fillId="0" borderId="3" xfId="0" applyFont="1" applyBorder="1"/>
    <xf numFmtId="0" fontId="61" fillId="0" borderId="3" xfId="0" applyFont="1" applyBorder="1"/>
    <xf numFmtId="0" fontId="61" fillId="0" borderId="8" xfId="0" applyFont="1" applyBorder="1" applyAlignment="1">
      <alignment horizontal="center" vertical="center"/>
    </xf>
    <xf numFmtId="0" fontId="61" fillId="0" borderId="8" xfId="0" applyFont="1" applyBorder="1"/>
    <xf numFmtId="0" fontId="61" fillId="0" borderId="0" xfId="0" applyFont="1"/>
    <xf numFmtId="0" fontId="6" fillId="0" borderId="0" xfId="0" applyFont="1" applyAlignment="1">
      <alignment horizontal="center" vertical="center"/>
    </xf>
    <xf numFmtId="2" fontId="35" fillId="0" borderId="4" xfId="0" applyNumberFormat="1" applyFont="1" applyBorder="1" applyAlignment="1">
      <alignment vertical="top"/>
    </xf>
    <xf numFmtId="0" fontId="60" fillId="0" borderId="0" xfId="0" applyFont="1"/>
    <xf numFmtId="0" fontId="35" fillId="0" borderId="4" xfId="0" applyFont="1" applyBorder="1" applyAlignment="1">
      <alignment horizontal="center" vertical="center"/>
    </xf>
    <xf numFmtId="2" fontId="35" fillId="0" borderId="8" xfId="0" applyNumberFormat="1" applyFont="1" applyBorder="1" applyAlignment="1">
      <alignment horizontal="left" vertical="center"/>
    </xf>
    <xf numFmtId="0" fontId="62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left" vertical="center"/>
    </xf>
    <xf numFmtId="2" fontId="31" fillId="0" borderId="3" xfId="0" applyNumberFormat="1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/>
    <xf numFmtId="0" fontId="64" fillId="0" borderId="0" xfId="0" applyFont="1"/>
    <xf numFmtId="0" fontId="41" fillId="0" borderId="3" xfId="0" applyFont="1" applyBorder="1" applyAlignment="1">
      <alignment wrapText="1"/>
    </xf>
    <xf numFmtId="0" fontId="66" fillId="0" borderId="3" xfId="0" applyFont="1" applyBorder="1"/>
    <xf numFmtId="0" fontId="66" fillId="0" borderId="3" xfId="0" applyFont="1" applyBorder="1" applyAlignment="1">
      <alignment wrapText="1"/>
    </xf>
    <xf numFmtId="0" fontId="67" fillId="0" borderId="3" xfId="0" applyFont="1" applyBorder="1"/>
    <xf numFmtId="0" fontId="21" fillId="0" borderId="0" xfId="0" applyFont="1"/>
    <xf numFmtId="0" fontId="63" fillId="0" borderId="3" xfId="0" applyFont="1" applyBorder="1"/>
    <xf numFmtId="1" fontId="66" fillId="0" borderId="3" xfId="0" applyNumberFormat="1" applyFont="1" applyBorder="1"/>
    <xf numFmtId="0" fontId="6" fillId="0" borderId="11" xfId="0" applyNumberFormat="1" applyFont="1" applyBorder="1" applyProtection="1">
      <protection locked="0"/>
    </xf>
    <xf numFmtId="0" fontId="6" fillId="0" borderId="25" xfId="0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26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6" fillId="0" borderId="25" xfId="0" applyFont="1" applyBorder="1" applyAlignment="1" applyProtection="1">
      <alignment horizontal="right"/>
      <protection locked="0"/>
    </xf>
    <xf numFmtId="0" fontId="6" fillId="0" borderId="26" xfId="0" applyFont="1" applyBorder="1" applyAlignment="1" applyProtection="1">
      <alignment horizontal="right"/>
      <protection locked="0"/>
    </xf>
    <xf numFmtId="0" fontId="6" fillId="0" borderId="25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5" fillId="0" borderId="0" xfId="0" applyNumberFormat="1" applyFont="1" applyProtection="1">
      <protection locked="0"/>
    </xf>
    <xf numFmtId="0" fontId="5" fillId="0" borderId="11" xfId="0" applyNumberFormat="1" applyFont="1" applyBorder="1" applyProtection="1">
      <protection locked="0"/>
    </xf>
    <xf numFmtId="0" fontId="5" fillId="0" borderId="25" xfId="0" applyFont="1" applyBorder="1" applyProtection="1">
      <protection locked="0"/>
    </xf>
    <xf numFmtId="2" fontId="5" fillId="0" borderId="3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2" fontId="5" fillId="0" borderId="26" xfId="0" applyNumberFormat="1" applyFont="1" applyBorder="1" applyProtection="1">
      <protection locked="0"/>
    </xf>
    <xf numFmtId="0" fontId="5" fillId="0" borderId="25" xfId="0" applyFont="1" applyBorder="1"/>
    <xf numFmtId="0" fontId="5" fillId="0" borderId="3" xfId="0" applyFont="1" applyBorder="1" applyAlignment="1" applyProtection="1">
      <alignment horizontal="right"/>
      <protection locked="0"/>
    </xf>
    <xf numFmtId="2" fontId="5" fillId="0" borderId="26" xfId="0" applyNumberFormat="1" applyFont="1" applyBorder="1" applyAlignment="1" applyProtection="1">
      <alignment horizontal="right"/>
      <protection locked="0"/>
    </xf>
    <xf numFmtId="0" fontId="5" fillId="0" borderId="25" xfId="0" applyFont="1" applyBorder="1" applyAlignment="1" applyProtection="1">
      <alignment horizontal="right"/>
      <protection locked="0"/>
    </xf>
    <xf numFmtId="2" fontId="5" fillId="0" borderId="3" xfId="0" applyNumberFormat="1" applyFont="1" applyBorder="1" applyAlignment="1" applyProtection="1">
      <alignment horizontal="right"/>
      <protection locked="0"/>
    </xf>
    <xf numFmtId="0" fontId="6" fillId="0" borderId="25" xfId="0" applyFont="1" applyBorder="1"/>
    <xf numFmtId="2" fontId="6" fillId="0" borderId="25" xfId="0" applyNumberFormat="1" applyFont="1" applyBorder="1"/>
    <xf numFmtId="0" fontId="6" fillId="0" borderId="0" xfId="0" applyNumberFormat="1" applyFont="1" applyProtection="1">
      <protection locked="0"/>
    </xf>
    <xf numFmtId="0" fontId="5" fillId="0" borderId="3" xfId="0" applyFont="1" applyBorder="1"/>
    <xf numFmtId="2" fontId="5" fillId="0" borderId="26" xfId="0" applyNumberFormat="1" applyFont="1" applyBorder="1"/>
    <xf numFmtId="0" fontId="5" fillId="0" borderId="25" xfId="0" applyNumberFormat="1" applyFont="1" applyBorder="1" applyAlignment="1" applyProtection="1">
      <alignment horizontal="right"/>
      <protection locked="0"/>
    </xf>
    <xf numFmtId="2" fontId="6" fillId="0" borderId="3" xfId="0" applyNumberFormat="1" applyFont="1" applyBorder="1" applyAlignment="1" applyProtection="1">
      <alignment horizontal="right"/>
      <protection locked="0"/>
    </xf>
    <xf numFmtId="2" fontId="6" fillId="0" borderId="26" xfId="0" applyNumberFormat="1" applyFont="1" applyBorder="1" applyAlignment="1" applyProtection="1">
      <alignment horizontal="right"/>
      <protection locked="0"/>
    </xf>
    <xf numFmtId="2" fontId="5" fillId="0" borderId="25" xfId="0" applyNumberFormat="1" applyFont="1" applyBorder="1"/>
    <xf numFmtId="0" fontId="5" fillId="0" borderId="25" xfId="0" applyNumberFormat="1" applyFont="1" applyBorder="1" applyProtection="1">
      <protection locked="0"/>
    </xf>
    <xf numFmtId="0" fontId="6" fillId="0" borderId="25" xfId="0" applyFont="1" applyBorder="1" applyProtection="1">
      <protection locked="0"/>
    </xf>
    <xf numFmtId="2" fontId="6" fillId="0" borderId="25" xfId="0" applyNumberFormat="1" applyFont="1" applyBorder="1" applyProtection="1">
      <protection locked="0"/>
    </xf>
    <xf numFmtId="0" fontId="6" fillId="0" borderId="28" xfId="0" applyFont="1" applyBorder="1" applyProtection="1">
      <protection locked="0"/>
    </xf>
    <xf numFmtId="2" fontId="6" fillId="0" borderId="28" xfId="0" applyNumberFormat="1" applyFont="1" applyBorder="1" applyProtection="1">
      <protection locked="0"/>
    </xf>
    <xf numFmtId="0" fontId="5" fillId="0" borderId="28" xfId="0" applyFont="1" applyBorder="1" applyProtection="1">
      <protection locked="0"/>
    </xf>
    <xf numFmtId="2" fontId="5" fillId="0" borderId="28" xfId="0" applyNumberFormat="1" applyFont="1" applyBorder="1" applyProtection="1">
      <protection locked="0"/>
    </xf>
    <xf numFmtId="0" fontId="6" fillId="0" borderId="29" xfId="0" applyFont="1" applyBorder="1" applyProtection="1">
      <protection locked="0"/>
    </xf>
    <xf numFmtId="2" fontId="6" fillId="0" borderId="29" xfId="0" applyNumberFormat="1" applyFont="1" applyBorder="1" applyProtection="1"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2" fontId="16" fillId="0" borderId="0" xfId="0" applyNumberFormat="1" applyFont="1" applyProtection="1">
      <protection locked="0"/>
    </xf>
    <xf numFmtId="0" fontId="16" fillId="0" borderId="3" xfId="0" applyFont="1" applyBorder="1"/>
    <xf numFmtId="2" fontId="16" fillId="0" borderId="3" xfId="0" applyNumberFormat="1" applyFont="1" applyBorder="1"/>
    <xf numFmtId="0" fontId="4" fillId="0" borderId="3" xfId="0" applyFont="1" applyBorder="1"/>
    <xf numFmtId="2" fontId="4" fillId="0" borderId="3" xfId="0" applyNumberFormat="1" applyFont="1" applyBorder="1"/>
    <xf numFmtId="0" fontId="6" fillId="0" borderId="12" xfId="0" applyFont="1" applyBorder="1"/>
    <xf numFmtId="0" fontId="6" fillId="0" borderId="15" xfId="0" applyFont="1" applyBorder="1"/>
    <xf numFmtId="2" fontId="5" fillId="0" borderId="11" xfId="0" applyNumberFormat="1" applyFont="1" applyBorder="1"/>
    <xf numFmtId="2" fontId="5" fillId="0" borderId="12" xfId="0" applyNumberFormat="1" applyFont="1" applyBorder="1"/>
    <xf numFmtId="0" fontId="5" fillId="0" borderId="12" xfId="0" applyFont="1" applyBorder="1"/>
    <xf numFmtId="2" fontId="5" fillId="0" borderId="15" xfId="0" applyNumberFormat="1" applyFont="1" applyBorder="1"/>
    <xf numFmtId="2" fontId="6" fillId="0" borderId="11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2" fontId="4" fillId="0" borderId="3" xfId="0" applyNumberFormat="1" applyFont="1" applyBorder="1" applyAlignment="1" applyProtection="1">
      <alignment horizontal="right"/>
      <protection locked="0"/>
    </xf>
    <xf numFmtId="2" fontId="5" fillId="0" borderId="11" xfId="0" applyNumberFormat="1" applyFont="1" applyBorder="1" applyProtection="1">
      <protection locked="0"/>
    </xf>
    <xf numFmtId="0" fontId="19" fillId="0" borderId="3" xfId="0" applyNumberFormat="1" applyFont="1" applyBorder="1" applyProtection="1">
      <protection locked="0"/>
    </xf>
    <xf numFmtId="2" fontId="19" fillId="0" borderId="3" xfId="0" applyNumberFormat="1" applyFont="1" applyBorder="1" applyProtection="1">
      <protection locked="0"/>
    </xf>
    <xf numFmtId="0" fontId="69" fillId="0" borderId="3" xfId="0" applyFont="1" applyBorder="1" applyAlignment="1">
      <alignment horizontal="center"/>
    </xf>
    <xf numFmtId="0" fontId="69" fillId="0" borderId="3" xfId="0" applyFont="1" applyBorder="1" applyAlignment="1">
      <alignment horizontal="center" wrapText="1"/>
    </xf>
    <xf numFmtId="0" fontId="70" fillId="0" borderId="3" xfId="0" applyFont="1" applyBorder="1"/>
    <xf numFmtId="0" fontId="71" fillId="0" borderId="3" xfId="0" applyFont="1" applyBorder="1"/>
    <xf numFmtId="0" fontId="69" fillId="0" borderId="3" xfId="0" applyFont="1" applyBorder="1"/>
    <xf numFmtId="0" fontId="54" fillId="0" borderId="3" xfId="0" applyFont="1" applyBorder="1"/>
    <xf numFmtId="0" fontId="8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8" fillId="0" borderId="3" xfId="0" applyFont="1" applyBorder="1"/>
    <xf numFmtId="0" fontId="7" fillId="0" borderId="0" xfId="0" applyFont="1"/>
    <xf numFmtId="0" fontId="7" fillId="0" borderId="3" xfId="0" applyFont="1" applyBorder="1" applyAlignment="1">
      <alignment horizontal="centerContinuous" vertical="center"/>
    </xf>
    <xf numFmtId="0" fontId="72" fillId="0" borderId="3" xfId="0" applyFont="1" applyBorder="1" applyAlignment="1">
      <alignment horizontal="center" vertical="top" wrapText="1"/>
    </xf>
    <xf numFmtId="0" fontId="73" fillId="0" borderId="0" xfId="0" applyFont="1"/>
    <xf numFmtId="0" fontId="8" fillId="0" borderId="11" xfId="0" applyFont="1" applyBorder="1"/>
    <xf numFmtId="1" fontId="33" fillId="0" borderId="3" xfId="0" applyNumberFormat="1" applyFont="1" applyBorder="1"/>
    <xf numFmtId="0" fontId="8" fillId="0" borderId="3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left" wrapText="1"/>
    </xf>
    <xf numFmtId="0" fontId="8" fillId="0" borderId="1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4" fillId="0" borderId="0" xfId="0" applyFont="1" applyProtection="1">
      <protection locked="0"/>
    </xf>
    <xf numFmtId="2" fontId="74" fillId="0" borderId="0" xfId="0" applyNumberFormat="1" applyFont="1" applyProtection="1">
      <protection locked="0"/>
    </xf>
    <xf numFmtId="0" fontId="75" fillId="0" borderId="0" xfId="0" applyFont="1" applyAlignment="1">
      <alignment vertical="center" wrapText="1"/>
    </xf>
    <xf numFmtId="0" fontId="75" fillId="0" borderId="13" xfId="0" applyFont="1" applyBorder="1" applyAlignment="1" applyProtection="1">
      <alignment vertical="center"/>
      <protection locked="0"/>
    </xf>
    <xf numFmtId="2" fontId="75" fillId="0" borderId="13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center" vertical="center" wrapText="1"/>
    </xf>
    <xf numFmtId="0" fontId="41" fillId="0" borderId="0" xfId="0" applyFont="1" applyProtection="1">
      <protection locked="0"/>
    </xf>
    <xf numFmtId="0" fontId="74" fillId="0" borderId="3" xfId="0" applyFont="1" applyBorder="1" applyAlignment="1">
      <alignment horizontal="center"/>
    </xf>
    <xf numFmtId="0" fontId="74" fillId="0" borderId="3" xfId="0" applyFont="1" applyBorder="1" applyAlignment="1">
      <alignment horizontal="left"/>
    </xf>
    <xf numFmtId="0" fontId="74" fillId="0" borderId="3" xfId="0" applyFont="1" applyBorder="1" applyProtection="1">
      <protection locked="0"/>
    </xf>
    <xf numFmtId="2" fontId="74" fillId="0" borderId="3" xfId="0" applyNumberFormat="1" applyFont="1" applyBorder="1" applyProtection="1">
      <protection locked="0"/>
    </xf>
    <xf numFmtId="1" fontId="74" fillId="0" borderId="3" xfId="0" applyNumberFormat="1" applyFont="1" applyBorder="1" applyProtection="1">
      <protection locked="0"/>
    </xf>
    <xf numFmtId="0" fontId="75" fillId="0" borderId="3" xfId="0" applyFont="1" applyBorder="1"/>
    <xf numFmtId="0" fontId="75" fillId="0" borderId="3" xfId="0" applyFont="1" applyBorder="1" applyProtection="1">
      <protection locked="0"/>
    </xf>
    <xf numFmtId="2" fontId="75" fillId="0" borderId="3" xfId="0" applyNumberFormat="1" applyFont="1" applyBorder="1" applyProtection="1">
      <protection locked="0"/>
    </xf>
    <xf numFmtId="1" fontId="75" fillId="0" borderId="3" xfId="0" applyNumberFormat="1" applyFont="1" applyBorder="1" applyProtection="1">
      <protection locked="0"/>
    </xf>
    <xf numFmtId="0" fontId="74" fillId="0" borderId="3" xfId="0" applyFont="1" applyBorder="1" applyAlignment="1" applyProtection="1">
      <alignment horizontal="center"/>
      <protection locked="0"/>
    </xf>
    <xf numFmtId="0" fontId="74" fillId="0" borderId="3" xfId="0" applyFont="1" applyBorder="1" applyAlignment="1" applyProtection="1">
      <alignment horizontal="left"/>
      <protection locked="0"/>
    </xf>
    <xf numFmtId="0" fontId="75" fillId="0" borderId="3" xfId="0" applyFont="1" applyBorder="1" applyAlignment="1" applyProtection="1">
      <alignment horizontal="center"/>
      <protection locked="0"/>
    </xf>
    <xf numFmtId="0" fontId="74" fillId="0" borderId="3" xfId="0" applyFont="1" applyBorder="1"/>
    <xf numFmtId="2" fontId="74" fillId="0" borderId="3" xfId="0" applyNumberFormat="1" applyFont="1" applyBorder="1"/>
    <xf numFmtId="1" fontId="74" fillId="0" borderId="3" xfId="0" applyNumberFormat="1" applyFont="1" applyBorder="1"/>
    <xf numFmtId="1" fontId="75" fillId="0" borderId="3" xfId="0" applyNumberFormat="1" applyFont="1" applyBorder="1"/>
    <xf numFmtId="2" fontId="75" fillId="0" borderId="3" xfId="0" applyNumberFormat="1" applyFont="1" applyBorder="1"/>
    <xf numFmtId="0" fontId="75" fillId="0" borderId="3" xfId="0" applyFont="1" applyBorder="1" applyAlignment="1" applyProtection="1">
      <alignment horizontal="left"/>
      <protection locked="0"/>
    </xf>
    <xf numFmtId="0" fontId="7" fillId="0" borderId="0" xfId="0" applyNumberFormat="1" applyFont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7" fillId="0" borderId="3" xfId="0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 shrinkToFit="1"/>
      <protection locked="0"/>
    </xf>
    <xf numFmtId="0" fontId="17" fillId="0" borderId="3" xfId="0" applyFont="1" applyBorder="1" applyAlignment="1" applyProtection="1">
      <alignment shrinkToFit="1"/>
      <protection locked="0"/>
    </xf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NumberFormat="1" applyFont="1" applyAlignment="1">
      <alignment horizont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shrinkToFit="1"/>
    </xf>
    <xf numFmtId="0" fontId="4" fillId="0" borderId="3" xfId="0" applyFont="1" applyBorder="1" applyAlignment="1">
      <alignment horizontal="right" shrinkToFit="1"/>
    </xf>
    <xf numFmtId="0" fontId="4" fillId="0" borderId="3" xfId="0" applyFont="1" applyBorder="1" applyAlignment="1">
      <alignment horizontal="center" shrinkToFit="1"/>
    </xf>
    <xf numFmtId="0" fontId="16" fillId="0" borderId="3" xfId="0" applyFont="1" applyBorder="1" applyAlignment="1">
      <alignment horizontal="center" shrinkToFit="1"/>
    </xf>
    <xf numFmtId="0" fontId="16" fillId="0" borderId="3" xfId="0" applyFont="1" applyBorder="1" applyAlignment="1">
      <alignment horizontal="left" shrinkToFit="1"/>
    </xf>
    <xf numFmtId="2" fontId="16" fillId="0" borderId="3" xfId="0" applyNumberFormat="1" applyFont="1" applyBorder="1" applyAlignment="1">
      <alignment horizontal="right" shrinkToFit="1"/>
    </xf>
    <xf numFmtId="2" fontId="4" fillId="0" borderId="3" xfId="0" applyNumberFormat="1" applyFont="1" applyBorder="1" applyAlignment="1">
      <alignment horizontal="right" shrinkToFit="1"/>
    </xf>
    <xf numFmtId="2" fontId="4" fillId="0" borderId="3" xfId="0" applyNumberFormat="1" applyFont="1" applyBorder="1" applyAlignment="1">
      <alignment shrinkToFit="1"/>
    </xf>
    <xf numFmtId="2" fontId="4" fillId="0" borderId="3" xfId="0" applyNumberFormat="1" applyFont="1" applyBorder="1" applyAlignment="1">
      <alignment horizontal="center" shrinkToFit="1"/>
    </xf>
    <xf numFmtId="0" fontId="4" fillId="0" borderId="0" xfId="0" applyNumberFormat="1" applyFont="1" applyAlignment="1">
      <alignment horizontal="right"/>
    </xf>
    <xf numFmtId="0" fontId="16" fillId="0" borderId="3" xfId="0" applyFont="1" applyBorder="1" applyAlignment="1" applyProtection="1">
      <alignment horizontal="center" shrinkToFit="1"/>
      <protection locked="0"/>
    </xf>
    <xf numFmtId="0" fontId="4" fillId="0" borderId="3" xfId="0" applyFont="1" applyBorder="1" applyAlignment="1" applyProtection="1">
      <alignment horizontal="center" shrinkToFit="1"/>
      <protection locked="0"/>
    </xf>
    <xf numFmtId="0" fontId="4" fillId="0" borderId="3" xfId="0" applyFont="1" applyBorder="1" applyAlignment="1" applyProtection="1">
      <alignment shrinkToFit="1"/>
      <protection locked="0"/>
    </xf>
    <xf numFmtId="0" fontId="15" fillId="0" borderId="3" xfId="0" applyFont="1" applyBorder="1" applyAlignment="1" applyProtection="1">
      <alignment horizontal="center" shrinkToFit="1"/>
      <protection locked="0"/>
    </xf>
    <xf numFmtId="0" fontId="78" fillId="0" borderId="3" xfId="0" applyFont="1" applyBorder="1" applyAlignment="1" applyProtection="1">
      <alignment horizontal="center" shrinkToFit="1"/>
      <protection locked="0"/>
    </xf>
    <xf numFmtId="0" fontId="15" fillId="0" borderId="3" xfId="0" applyFont="1" applyBorder="1" applyAlignment="1" applyProtection="1">
      <alignment shrinkToFit="1"/>
      <protection locked="0"/>
    </xf>
    <xf numFmtId="0" fontId="15" fillId="0" borderId="3" xfId="0" applyFont="1" applyBorder="1" applyAlignment="1" applyProtection="1">
      <alignment horizontal="left" shrinkToFit="1"/>
      <protection locked="0"/>
    </xf>
    <xf numFmtId="2" fontId="7" fillId="0" borderId="3" xfId="0" applyNumberFormat="1" applyFont="1" applyBorder="1" applyAlignment="1">
      <alignment horizontal="right"/>
    </xf>
    <xf numFmtId="0" fontId="38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wrapText="1"/>
    </xf>
    <xf numFmtId="0" fontId="33" fillId="0" borderId="3" xfId="0" applyNumberFormat="1" applyFont="1" applyBorder="1" applyAlignment="1">
      <alignment horizontal="center"/>
    </xf>
    <xf numFmtId="0" fontId="33" fillId="0" borderId="11" xfId="0" applyNumberFormat="1" applyFont="1" applyBorder="1" applyAlignment="1">
      <alignment horizontal="center"/>
    </xf>
    <xf numFmtId="0" fontId="33" fillId="0" borderId="3" xfId="0" applyNumberFormat="1" applyFont="1" applyBorder="1" applyAlignment="1">
      <alignment horizontal="left"/>
    </xf>
    <xf numFmtId="0" fontId="44" fillId="0" borderId="8" xfId="0" applyFont="1" applyBorder="1" applyAlignment="1">
      <alignment horizontal="right"/>
    </xf>
    <xf numFmtId="0" fontId="44" fillId="0" borderId="9" xfId="0" applyFont="1" applyBorder="1" applyAlignment="1">
      <alignment horizontal="right"/>
    </xf>
    <xf numFmtId="0" fontId="44" fillId="0" borderId="8" xfId="0" applyFont="1" applyBorder="1" applyAlignment="1">
      <alignment horizontal="center"/>
    </xf>
    <xf numFmtId="0" fontId="44" fillId="0" borderId="3" xfId="0" applyNumberFormat="1" applyFont="1" applyBorder="1" applyAlignment="1">
      <alignment horizontal="center"/>
    </xf>
    <xf numFmtId="0" fontId="44" fillId="0" borderId="3" xfId="0" applyNumberFormat="1" applyFont="1" applyBorder="1" applyAlignment="1">
      <alignment horizontal="left"/>
    </xf>
    <xf numFmtId="2" fontId="79" fillId="0" borderId="3" xfId="0" applyNumberFormat="1" applyFont="1" applyBorder="1" applyAlignment="1">
      <alignment horizontal="right" shrinkToFit="1"/>
    </xf>
    <xf numFmtId="2" fontId="38" fillId="0" borderId="3" xfId="0" applyNumberFormat="1" applyFont="1" applyBorder="1" applyAlignment="1">
      <alignment horizontal="right" shrinkToFit="1"/>
    </xf>
    <xf numFmtId="2" fontId="38" fillId="0" borderId="3" xfId="0" applyNumberFormat="1" applyFont="1" applyBorder="1" applyAlignment="1">
      <alignment shrinkToFit="1"/>
    </xf>
    <xf numFmtId="2" fontId="38" fillId="0" borderId="11" xfId="0" applyNumberFormat="1" applyFont="1" applyBorder="1" applyAlignment="1">
      <alignment shrinkToFit="1"/>
    </xf>
    <xf numFmtId="2" fontId="38" fillId="0" borderId="3" xfId="0" applyNumberFormat="1" applyFont="1" applyBorder="1" applyAlignment="1">
      <alignment horizontal="center" shrinkToFit="1"/>
    </xf>
    <xf numFmtId="0" fontId="44" fillId="0" borderId="3" xfId="0" applyNumberFormat="1" applyFont="1" applyBorder="1" applyAlignment="1" applyProtection="1">
      <alignment horizontal="center"/>
      <protection locked="0"/>
    </xf>
    <xf numFmtId="0" fontId="33" fillId="0" borderId="3" xfId="0" applyNumberFormat="1" applyFont="1" applyBorder="1" applyAlignment="1" applyProtection="1">
      <alignment horizontal="center"/>
      <protection locked="0"/>
    </xf>
    <xf numFmtId="0" fontId="33" fillId="0" borderId="3" xfId="0" applyNumberFormat="1" applyFont="1" applyBorder="1" applyProtection="1">
      <protection locked="0"/>
    </xf>
    <xf numFmtId="2" fontId="38" fillId="0" borderId="11" xfId="0" applyNumberFormat="1" applyFont="1" applyBorder="1" applyAlignment="1">
      <alignment horizontal="right" shrinkToFit="1"/>
    </xf>
    <xf numFmtId="2" fontId="38" fillId="0" borderId="8" xfId="0" applyNumberFormat="1" applyFont="1" applyBorder="1" applyAlignment="1">
      <alignment horizontal="center" shrinkToFit="1"/>
    </xf>
    <xf numFmtId="2" fontId="38" fillId="0" borderId="8" xfId="0" applyNumberFormat="1" applyFont="1" applyBorder="1" applyAlignment="1">
      <alignment horizontal="right" shrinkToFit="1"/>
    </xf>
    <xf numFmtId="0" fontId="80" fillId="0" borderId="3" xfId="0" applyNumberFormat="1" applyFont="1" applyBorder="1" applyAlignment="1" applyProtection="1">
      <alignment horizontal="center"/>
      <protection locked="0"/>
    </xf>
    <xf numFmtId="0" fontId="44" fillId="0" borderId="3" xfId="0" applyNumberFormat="1" applyFont="1" applyBorder="1" applyProtection="1">
      <protection locked="0"/>
    </xf>
    <xf numFmtId="0" fontId="81" fillId="0" borderId="3" xfId="0" applyNumberFormat="1" applyFont="1" applyBorder="1" applyAlignment="1" applyProtection="1">
      <alignment horizontal="center"/>
      <protection locked="0"/>
    </xf>
    <xf numFmtId="0" fontId="81" fillId="0" borderId="3" xfId="0" applyNumberFormat="1" applyFont="1" applyBorder="1" applyProtection="1">
      <protection locked="0"/>
    </xf>
    <xf numFmtId="0" fontId="80" fillId="0" borderId="3" xfId="0" applyNumberFormat="1" applyFont="1" applyBorder="1" applyProtection="1">
      <protection locked="0"/>
    </xf>
    <xf numFmtId="0" fontId="80" fillId="0" borderId="3" xfId="0" applyNumberFormat="1" applyFont="1" applyBorder="1" applyAlignment="1" applyProtection="1">
      <alignment horizontal="left"/>
      <protection locked="0"/>
    </xf>
    <xf numFmtId="0" fontId="41" fillId="0" borderId="0" xfId="0" applyFont="1" applyFill="1"/>
    <xf numFmtId="0" fontId="35" fillId="0" borderId="3" xfId="0" applyFont="1" applyFill="1" applyBorder="1" applyAlignment="1">
      <alignment horizontal="center" vertical="center"/>
    </xf>
    <xf numFmtId="0" fontId="35" fillId="0" borderId="3" xfId="0" applyFont="1" applyFill="1" applyBorder="1"/>
    <xf numFmtId="0" fontId="31" fillId="0" borderId="3" xfId="0" applyFont="1" applyFill="1" applyBorder="1"/>
    <xf numFmtId="1" fontId="31" fillId="0" borderId="3" xfId="0" applyNumberFormat="1" applyFont="1" applyFill="1" applyBorder="1"/>
    <xf numFmtId="2" fontId="31" fillId="5" borderId="3" xfId="0" applyNumberFormat="1" applyFont="1" applyFill="1" applyBorder="1"/>
    <xf numFmtId="0" fontId="31" fillId="0" borderId="0" xfId="0" applyFont="1" applyFill="1" applyBorder="1"/>
    <xf numFmtId="0" fontId="35" fillId="5" borderId="3" xfId="0" applyFont="1" applyFill="1" applyBorder="1"/>
    <xf numFmtId="0" fontId="83" fillId="5" borderId="3" xfId="0" applyFont="1" applyFill="1" applyBorder="1" applyAlignment="1">
      <alignment horizontal="left" vertical="center"/>
    </xf>
    <xf numFmtId="1" fontId="83" fillId="5" borderId="3" xfId="0" applyNumberFormat="1" applyFont="1" applyFill="1" applyBorder="1" applyAlignment="1">
      <alignment horizontal="right" vertical="center"/>
    </xf>
    <xf numFmtId="2" fontId="83" fillId="5" borderId="3" xfId="0" applyNumberFormat="1" applyFont="1" applyFill="1" applyBorder="1" applyAlignment="1">
      <alignment horizontal="right" vertical="center"/>
    </xf>
    <xf numFmtId="0" fontId="35" fillId="0" borderId="0" xfId="0" applyFont="1" applyFill="1"/>
    <xf numFmtId="0" fontId="72" fillId="0" borderId="0" xfId="0" applyFont="1"/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left" shrinkToFit="1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left" shrinkToFit="1"/>
    </xf>
    <xf numFmtId="2" fontId="21" fillId="0" borderId="3" xfId="0" applyNumberFormat="1" applyFont="1" applyBorder="1"/>
    <xf numFmtId="0" fontId="6" fillId="0" borderId="3" xfId="0" applyFont="1" applyBorder="1"/>
    <xf numFmtId="0" fontId="48" fillId="0" borderId="3" xfId="0" applyFont="1" applyBorder="1" applyAlignment="1">
      <alignment horizontal="left" shrinkToFit="1"/>
    </xf>
    <xf numFmtId="1" fontId="21" fillId="0" borderId="3" xfId="0" applyNumberFormat="1" applyFont="1" applyBorder="1"/>
    <xf numFmtId="0" fontId="47" fillId="0" borderId="3" xfId="0" applyFont="1" applyBorder="1" applyAlignment="1">
      <alignment horizontal="left" shrinkToFit="1"/>
    </xf>
    <xf numFmtId="2" fontId="18" fillId="0" borderId="3" xfId="0" applyNumberFormat="1" applyFont="1" applyBorder="1"/>
    <xf numFmtId="2" fontId="73" fillId="0" borderId="0" xfId="0" applyNumberFormat="1" applyFont="1"/>
    <xf numFmtId="0" fontId="46" fillId="0" borderId="3" xfId="0" applyFont="1" applyBorder="1" applyAlignment="1">
      <alignment horizontal="center"/>
    </xf>
    <xf numFmtId="2" fontId="4" fillId="0" borderId="3" xfId="0" applyNumberFormat="1" applyFont="1" applyBorder="1" applyAlignment="1" applyProtection="1">
      <alignment horizontal="center"/>
      <protection locked="0"/>
    </xf>
    <xf numFmtId="1" fontId="4" fillId="0" borderId="3" xfId="0" applyNumberFormat="1" applyFont="1" applyBorder="1" applyAlignment="1" applyProtection="1">
      <alignment horizontal="center"/>
      <protection locked="0"/>
    </xf>
    <xf numFmtId="0" fontId="51" fillId="0" borderId="3" xfId="0" applyFont="1" applyBorder="1" applyAlignment="1">
      <alignment horizontal="center"/>
    </xf>
    <xf numFmtId="0" fontId="51" fillId="0" borderId="3" xfId="0" applyFont="1" applyBorder="1" applyAlignment="1">
      <alignment horizontal="left"/>
    </xf>
    <xf numFmtId="0" fontId="49" fillId="0" borderId="3" xfId="0" applyFont="1" applyBorder="1"/>
    <xf numFmtId="2" fontId="49" fillId="0" borderId="3" xfId="0" applyNumberFormat="1" applyFont="1" applyBorder="1"/>
    <xf numFmtId="2" fontId="19" fillId="0" borderId="3" xfId="0" applyNumberFormat="1" applyFont="1" applyBorder="1"/>
    <xf numFmtId="1" fontId="19" fillId="0" borderId="3" xfId="0" applyNumberFormat="1" applyFont="1" applyBorder="1"/>
    <xf numFmtId="0" fontId="49" fillId="0" borderId="3" xfId="0" applyFont="1" applyBorder="1" applyAlignment="1">
      <alignment horizontal="center"/>
    </xf>
    <xf numFmtId="0" fontId="49" fillId="0" borderId="3" xfId="0" applyFont="1" applyBorder="1" applyAlignment="1">
      <alignment horizontal="left"/>
    </xf>
    <xf numFmtId="0" fontId="51" fillId="0" borderId="3" xfId="0" applyFont="1" applyBorder="1"/>
    <xf numFmtId="2" fontId="51" fillId="0" borderId="3" xfId="0" applyNumberFormat="1" applyFont="1" applyBorder="1"/>
    <xf numFmtId="0" fontId="50" fillId="0" borderId="3" xfId="0" applyFont="1" applyBorder="1" applyAlignment="1">
      <alignment horizontal="left"/>
    </xf>
    <xf numFmtId="0" fontId="52" fillId="0" borderId="3" xfId="0" applyFont="1" applyBorder="1" applyAlignment="1">
      <alignment horizontal="left"/>
    </xf>
    <xf numFmtId="0" fontId="16" fillId="0" borderId="0" xfId="0" applyFont="1"/>
    <xf numFmtId="1" fontId="4" fillId="0" borderId="3" xfId="0" applyNumberFormat="1" applyFont="1" applyBorder="1" applyProtection="1">
      <protection locked="0"/>
    </xf>
    <xf numFmtId="2" fontId="4" fillId="0" borderId="3" xfId="0" applyNumberFormat="1" applyFont="1" applyBorder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>
      <alignment horizontal="center"/>
    </xf>
    <xf numFmtId="0" fontId="4" fillId="0" borderId="0" xfId="0" applyFont="1"/>
    <xf numFmtId="0" fontId="16" fillId="0" borderId="3" xfId="0" applyFont="1" applyBorder="1" applyAlignment="1" applyProtection="1">
      <alignment horizontal="center"/>
      <protection locked="0"/>
    </xf>
    <xf numFmtId="0" fontId="16" fillId="0" borderId="3" xfId="3" applyFont="1" applyBorder="1" applyProtection="1">
      <protection locked="0"/>
    </xf>
    <xf numFmtId="1" fontId="16" fillId="0" borderId="3" xfId="0" applyNumberFormat="1" applyFont="1" applyBorder="1" applyProtection="1">
      <protection locked="0"/>
    </xf>
    <xf numFmtId="2" fontId="16" fillId="0" borderId="3" xfId="0" applyNumberFormat="1" applyFont="1" applyBorder="1" applyProtection="1">
      <protection locked="0"/>
    </xf>
    <xf numFmtId="0" fontId="16" fillId="0" borderId="3" xfId="0" applyFont="1" applyBorder="1" applyAlignment="1">
      <alignment horizontal="center"/>
    </xf>
    <xf numFmtId="1" fontId="4" fillId="0" borderId="3" xfId="0" applyNumberFormat="1" applyFont="1" applyBorder="1"/>
    <xf numFmtId="0" fontId="16" fillId="0" borderId="3" xfId="4" applyFont="1" applyBorder="1"/>
    <xf numFmtId="0" fontId="4" fillId="0" borderId="3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1" fontId="16" fillId="0" borderId="3" xfId="0" applyNumberFormat="1" applyFont="1" applyBorder="1"/>
    <xf numFmtId="0" fontId="76" fillId="0" borderId="13" xfId="0" applyFont="1" applyBorder="1"/>
    <xf numFmtId="1" fontId="76" fillId="0" borderId="13" xfId="0" applyNumberFormat="1" applyFont="1" applyBorder="1"/>
    <xf numFmtId="0" fontId="72" fillId="0" borderId="3" xfId="0" applyFont="1" applyBorder="1" applyAlignment="1" applyProtection="1">
      <alignment horizontal="center" vertical="center" wrapText="1"/>
      <protection locked="0"/>
    </xf>
    <xf numFmtId="0" fontId="72" fillId="0" borderId="3" xfId="0" applyFont="1" applyBorder="1" applyAlignment="1" applyProtection="1">
      <alignment horizontal="center" vertical="center"/>
      <protection locked="0"/>
    </xf>
    <xf numFmtId="0" fontId="73" fillId="0" borderId="3" xfId="0" applyFont="1" applyBorder="1" applyAlignment="1">
      <alignment wrapText="1"/>
    </xf>
    <xf numFmtId="0" fontId="72" fillId="0" borderId="3" xfId="0" applyFont="1" applyBorder="1" applyAlignment="1">
      <alignment horizontal="center" vertical="center"/>
    </xf>
    <xf numFmtId="1" fontId="72" fillId="0" borderId="3" xfId="0" applyNumberFormat="1" applyFont="1" applyBorder="1" applyAlignment="1" applyProtection="1">
      <alignment horizontal="center" vertical="center"/>
      <protection locked="0"/>
    </xf>
    <xf numFmtId="0" fontId="72" fillId="0" borderId="3" xfId="0" applyFont="1" applyBorder="1"/>
    <xf numFmtId="1" fontId="5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6" fillId="0" borderId="3" xfId="0" applyNumberFormat="1" applyFont="1" applyBorder="1"/>
    <xf numFmtId="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73" fillId="0" borderId="3" xfId="0" applyFont="1" applyBorder="1" applyAlignment="1">
      <alignment horizontal="center"/>
    </xf>
    <xf numFmtId="0" fontId="73" fillId="0" borderId="3" xfId="0" applyFont="1" applyBorder="1" applyAlignment="1">
      <alignment horizontal="left"/>
    </xf>
    <xf numFmtId="0" fontId="73" fillId="0" borderId="3" xfId="0" applyFont="1" applyBorder="1"/>
    <xf numFmtId="1" fontId="73" fillId="0" borderId="3" xfId="0" applyNumberFormat="1" applyFont="1" applyBorder="1"/>
    <xf numFmtId="1" fontId="73" fillId="0" borderId="0" xfId="0" applyNumberFormat="1" applyFont="1"/>
    <xf numFmtId="0" fontId="86" fillId="0" borderId="0" xfId="0" applyNumberFormat="1" applyFont="1" applyProtection="1">
      <protection locked="0"/>
    </xf>
    <xf numFmtId="0" fontId="16" fillId="3" borderId="0" xfId="0" applyNumberFormat="1" applyFont="1" applyFill="1" applyProtection="1">
      <protection locked="0"/>
    </xf>
    <xf numFmtId="0" fontId="79" fillId="3" borderId="0" xfId="0" applyNumberFormat="1" applyFont="1" applyFill="1" applyAlignment="1" applyProtection="1">
      <alignment horizontal="center"/>
      <protection locked="0"/>
    </xf>
    <xf numFmtId="0" fontId="38" fillId="3" borderId="0" xfId="0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 applyProtection="1">
      <protection locked="0"/>
    </xf>
    <xf numFmtId="0" fontId="87" fillId="0" borderId="0" xfId="0" applyNumberFormat="1" applyFont="1" applyProtection="1"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0" xfId="0" applyNumberFormat="1" applyFont="1" applyFill="1" applyAlignment="1" applyProtection="1">
      <alignment vertical="center"/>
      <protection locked="0"/>
    </xf>
    <xf numFmtId="0" fontId="86" fillId="0" borderId="0" xfId="0" applyNumberFormat="1" applyFont="1" applyAlignment="1" applyProtection="1">
      <alignment vertical="center"/>
      <protection locked="0"/>
    </xf>
    <xf numFmtId="0" fontId="88" fillId="3" borderId="3" xfId="0" applyNumberFormat="1" applyFont="1" applyFill="1" applyBorder="1" applyAlignment="1" applyProtection="1">
      <alignment horizontal="center" vertical="top" wrapText="1"/>
      <protection locked="0"/>
    </xf>
    <xf numFmtId="0" fontId="88" fillId="3" borderId="11" xfId="0" applyNumberFormat="1" applyFont="1" applyFill="1" applyBorder="1" applyAlignment="1" applyProtection="1">
      <alignment vertical="top" shrinkToFit="1"/>
      <protection locked="0"/>
    </xf>
    <xf numFmtId="0" fontId="88" fillId="3" borderId="8" xfId="0" applyNumberFormat="1" applyFont="1" applyFill="1" applyBorder="1" applyAlignment="1" applyProtection="1">
      <alignment horizontal="center" vertical="top" wrapText="1"/>
      <protection locked="0"/>
    </xf>
    <xf numFmtId="0" fontId="18" fillId="3" borderId="3" xfId="0" applyNumberFormat="1" applyFont="1" applyFill="1" applyBorder="1" applyAlignment="1" applyProtection="1">
      <alignment horizontal="center" vertical="center"/>
      <protection locked="0"/>
    </xf>
    <xf numFmtId="0" fontId="18" fillId="3" borderId="11" xfId="0" applyNumberFormat="1" applyFont="1" applyFill="1" applyBorder="1" applyAlignment="1" applyProtection="1">
      <alignment vertical="center" shrinkToFit="1"/>
      <protection locked="0"/>
    </xf>
    <xf numFmtId="0" fontId="18" fillId="3" borderId="8" xfId="0" applyNumberFormat="1" applyFont="1" applyFill="1" applyBorder="1" applyAlignment="1" applyProtection="1">
      <alignment horizontal="center" vertical="top" wrapText="1"/>
      <protection locked="0"/>
    </xf>
    <xf numFmtId="0" fontId="18" fillId="3" borderId="0" xfId="0" applyNumberFormat="1" applyFont="1" applyFill="1" applyProtection="1">
      <protection locked="0"/>
    </xf>
    <xf numFmtId="0" fontId="89" fillId="0" borderId="0" xfId="0" applyNumberFormat="1" applyFont="1" applyProtection="1">
      <protection locked="0"/>
    </xf>
    <xf numFmtId="0" fontId="90" fillId="3" borderId="3" xfId="0" applyNumberFormat="1" applyFont="1" applyFill="1" applyBorder="1" applyAlignment="1" applyProtection="1">
      <alignment horizontal="center"/>
      <protection locked="0"/>
    </xf>
    <xf numFmtId="0" fontId="90" fillId="3" borderId="11" xfId="0" applyNumberFormat="1" applyFont="1" applyFill="1" applyBorder="1" applyAlignment="1" applyProtection="1">
      <alignment shrinkToFit="1"/>
      <protection locked="0"/>
    </xf>
    <xf numFmtId="0" fontId="91" fillId="3" borderId="3" xfId="0" applyNumberFormat="1" applyFont="1" applyFill="1" applyBorder="1" applyAlignment="1" applyProtection="1">
      <alignment horizontal="center"/>
      <protection locked="0"/>
    </xf>
    <xf numFmtId="0" fontId="91" fillId="3" borderId="11" xfId="0" applyNumberFormat="1" applyFont="1" applyFill="1" applyBorder="1" applyAlignment="1" applyProtection="1">
      <alignment shrinkToFit="1"/>
      <protection locked="0"/>
    </xf>
    <xf numFmtId="0" fontId="35" fillId="3" borderId="0" xfId="0" applyNumberFormat="1" applyFont="1" applyFill="1" applyProtection="1">
      <protection locked="0"/>
    </xf>
    <xf numFmtId="0" fontId="92" fillId="0" borderId="0" xfId="0" applyNumberFormat="1" applyFont="1" applyProtection="1">
      <protection locked="0"/>
    </xf>
    <xf numFmtId="0" fontId="21" fillId="3" borderId="8" xfId="0" applyNumberFormat="1" applyFont="1" applyFill="1" applyBorder="1" applyAlignment="1" applyProtection="1">
      <alignment horizontal="center" vertical="center"/>
      <protection locked="0"/>
    </xf>
    <xf numFmtId="0" fontId="33" fillId="3" borderId="0" xfId="0" applyNumberFormat="1" applyFont="1" applyFill="1" applyProtection="1">
      <protection locked="0"/>
    </xf>
    <xf numFmtId="0" fontId="93" fillId="0" borderId="0" xfId="0" applyNumberFormat="1" applyFont="1" applyProtection="1">
      <protection locked="0"/>
    </xf>
    <xf numFmtId="0" fontId="91" fillId="3" borderId="3" xfId="0" applyNumberFormat="1" applyFont="1" applyFill="1" applyBorder="1" applyProtection="1">
      <protection locked="0"/>
    </xf>
    <xf numFmtId="0" fontId="21" fillId="3" borderId="3" xfId="0" applyNumberFormat="1" applyFont="1" applyFill="1" applyBorder="1" applyProtection="1">
      <protection locked="0"/>
    </xf>
    <xf numFmtId="0" fontId="94" fillId="0" borderId="0" xfId="0" applyNumberFormat="1" applyFont="1" applyAlignment="1" applyProtection="1">
      <alignment shrinkToFit="1"/>
      <protection locked="0"/>
    </xf>
    <xf numFmtId="0" fontId="86" fillId="6" borderId="0" xfId="0" applyNumberFormat="1" applyFont="1" applyFill="1" applyProtection="1">
      <protection locked="0"/>
    </xf>
    <xf numFmtId="0" fontId="98" fillId="0" borderId="0" xfId="0" applyFont="1" applyAlignment="1">
      <alignment horizontal="right"/>
    </xf>
    <xf numFmtId="0" fontId="99" fillId="0" borderId="3" xfId="0" applyFont="1" applyBorder="1" applyAlignment="1">
      <alignment horizontal="center" vertical="center" wrapText="1"/>
    </xf>
    <xf numFmtId="0" fontId="101" fillId="0" borderId="3" xfId="0" applyFont="1" applyBorder="1" applyAlignment="1">
      <alignment horizontal="center" vertical="center"/>
    </xf>
    <xf numFmtId="0" fontId="101" fillId="0" borderId="3" xfId="0" applyFont="1" applyBorder="1" applyAlignment="1">
      <alignment horizontal="center" vertical="center" wrapText="1"/>
    </xf>
    <xf numFmtId="0" fontId="99" fillId="0" borderId="3" xfId="0" applyFont="1" applyBorder="1" applyAlignment="1">
      <alignment horizontal="right"/>
    </xf>
    <xf numFmtId="0" fontId="103" fillId="0" borderId="3" xfId="0" applyFont="1" applyBorder="1" applyAlignment="1">
      <alignment horizontal="left"/>
    </xf>
    <xf numFmtId="1" fontId="70" fillId="0" borderId="3" xfId="0" applyNumberFormat="1" applyFont="1" applyBorder="1"/>
    <xf numFmtId="2" fontId="70" fillId="0" borderId="3" xfId="0" applyNumberFormat="1" applyFont="1" applyBorder="1"/>
    <xf numFmtId="0" fontId="105" fillId="0" borderId="3" xfId="0" applyFont="1" applyBorder="1" applyAlignment="1">
      <alignment horizontal="right"/>
    </xf>
    <xf numFmtId="0" fontId="106" fillId="0" borderId="3" xfId="0" applyFont="1" applyBorder="1" applyAlignment="1">
      <alignment horizontal="left"/>
    </xf>
    <xf numFmtId="1" fontId="71" fillId="0" borderId="3" xfId="0" applyNumberFormat="1" applyFont="1" applyBorder="1"/>
    <xf numFmtId="2" fontId="71" fillId="0" borderId="3" xfId="0" applyNumberFormat="1" applyFont="1" applyBorder="1"/>
    <xf numFmtId="0" fontId="105" fillId="0" borderId="0" xfId="0" applyFont="1" applyAlignment="1">
      <alignment horizontal="right"/>
    </xf>
    <xf numFmtId="0" fontId="98" fillId="0" borderId="0" xfId="0" applyFont="1" applyAlignment="1">
      <alignment horizontal="left"/>
    </xf>
    <xf numFmtId="0" fontId="70" fillId="0" borderId="0" xfId="0" applyFont="1"/>
    <xf numFmtId="0" fontId="46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/>
    </xf>
    <xf numFmtId="2" fontId="46" fillId="0" borderId="3" xfId="0" applyNumberFormat="1" applyFont="1" applyFill="1" applyBorder="1" applyAlignment="1">
      <alignment horizontal="center" vertical="center"/>
    </xf>
    <xf numFmtId="0" fontId="109" fillId="8" borderId="3" xfId="0" applyFont="1" applyFill="1" applyBorder="1" applyAlignment="1">
      <alignment horizontal="left" vertical="center" wrapText="1" readingOrder="1"/>
    </xf>
    <xf numFmtId="0" fontId="109" fillId="8" borderId="3" xfId="0" applyFont="1" applyFill="1" applyBorder="1" applyAlignment="1">
      <alignment horizontal="center" vertical="center" wrapText="1" readingOrder="1"/>
    </xf>
    <xf numFmtId="2" fontId="109" fillId="8" borderId="3" xfId="0" applyNumberFormat="1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left"/>
    </xf>
    <xf numFmtId="0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09" fillId="8" borderId="3" xfId="0" applyNumberFormat="1" applyFont="1" applyFill="1" applyBorder="1" applyAlignment="1">
      <alignment horizontal="center" vertical="center" wrapText="1" readingOrder="1"/>
    </xf>
    <xf numFmtId="0" fontId="48" fillId="0" borderId="3" xfId="1" applyFont="1" applyBorder="1" applyAlignment="1">
      <alignment horizontal="right" vertical="center" wrapText="1"/>
    </xf>
    <xf numFmtId="0" fontId="48" fillId="0" borderId="3" xfId="1" applyFont="1" applyFill="1" applyBorder="1" applyAlignment="1">
      <alignment horizontal="left" vertical="center" wrapText="1"/>
    </xf>
    <xf numFmtId="1" fontId="60" fillId="0" borderId="3" xfId="0" applyNumberFormat="1" applyFont="1" applyBorder="1"/>
    <xf numFmtId="0" fontId="2" fillId="9" borderId="3" xfId="0" applyFont="1" applyFill="1" applyBorder="1"/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3" xfId="0" applyNumberFormat="1" applyFont="1" applyBorder="1"/>
    <xf numFmtId="0" fontId="111" fillId="10" borderId="33" xfId="0" applyFont="1" applyFill="1" applyBorder="1" applyAlignment="1">
      <alignment horizontal="center"/>
    </xf>
    <xf numFmtId="0" fontId="111" fillId="10" borderId="35" xfId="0" applyFont="1" applyFill="1" applyBorder="1" applyAlignment="1">
      <alignment horizontal="center"/>
    </xf>
    <xf numFmtId="0" fontId="111" fillId="10" borderId="21" xfId="0" applyFont="1" applyFill="1" applyBorder="1" applyAlignment="1">
      <alignment horizontal="center" vertical="top" wrapText="1"/>
    </xf>
    <xf numFmtId="0" fontId="111" fillId="10" borderId="21" xfId="0" applyFont="1" applyFill="1" applyBorder="1" applyAlignment="1">
      <alignment horizontal="center" vertical="top"/>
    </xf>
    <xf numFmtId="0" fontId="111" fillId="10" borderId="21" xfId="0" applyFont="1" applyFill="1" applyBorder="1" applyAlignment="1">
      <alignment horizontal="center"/>
    </xf>
    <xf numFmtId="0" fontId="60" fillId="10" borderId="21" xfId="0" applyFont="1" applyFill="1" applyBorder="1" applyAlignment="1">
      <alignment horizontal="center" wrapText="1"/>
    </xf>
    <xf numFmtId="0" fontId="60" fillId="10" borderId="21" xfId="0" applyFont="1" applyFill="1" applyBorder="1" applyAlignment="1">
      <alignment horizontal="center" vertical="top" wrapText="1"/>
    </xf>
    <xf numFmtId="0" fontId="112" fillId="0" borderId="35" xfId="0" applyFont="1" applyBorder="1" applyAlignment="1">
      <alignment horizontal="center"/>
    </xf>
    <xf numFmtId="0" fontId="113" fillId="0" borderId="21" xfId="0" applyFont="1" applyBorder="1"/>
    <xf numFmtId="0" fontId="113" fillId="0" borderId="21" xfId="0" applyFont="1" applyBorder="1" applyAlignment="1">
      <alignment horizontal="right" wrapText="1"/>
    </xf>
    <xf numFmtId="0" fontId="113" fillId="0" borderId="21" xfId="0" applyFont="1" applyBorder="1" applyAlignment="1">
      <alignment horizontal="right"/>
    </xf>
    <xf numFmtId="0" fontId="111" fillId="11" borderId="35" xfId="0" applyFont="1" applyFill="1" applyBorder="1" applyAlignment="1">
      <alignment horizontal="center"/>
    </xf>
    <xf numFmtId="0" fontId="111" fillId="11" borderId="21" xfId="0" applyFont="1" applyFill="1" applyBorder="1"/>
    <xf numFmtId="0" fontId="60" fillId="11" borderId="21" xfId="0" applyFont="1" applyFill="1" applyBorder="1" applyAlignment="1">
      <alignment horizontal="right" wrapText="1"/>
    </xf>
    <xf numFmtId="0" fontId="60" fillId="11" borderId="21" xfId="0" applyFont="1" applyFill="1" applyBorder="1" applyAlignment="1">
      <alignment horizontal="right"/>
    </xf>
    <xf numFmtId="0" fontId="111" fillId="11" borderId="35" xfId="0" applyFont="1" applyFill="1" applyBorder="1" applyAlignment="1">
      <alignment horizontal="center" vertical="top"/>
    </xf>
    <xf numFmtId="0" fontId="60" fillId="11" borderId="21" xfId="0" applyFont="1" applyFill="1" applyBorder="1" applyAlignment="1">
      <alignment horizontal="center" vertical="top" wrapText="1"/>
    </xf>
    <xf numFmtId="0" fontId="111" fillId="0" borderId="21" xfId="0" applyFont="1" applyBorder="1"/>
    <xf numFmtId="0" fontId="112" fillId="0" borderId="21" xfId="0" applyFont="1" applyBorder="1" applyAlignment="1">
      <alignment horizontal="right"/>
    </xf>
    <xf numFmtId="0" fontId="111" fillId="0" borderId="21" xfId="0" applyFont="1" applyBorder="1" applyAlignment="1">
      <alignment horizontal="right"/>
    </xf>
    <xf numFmtId="0" fontId="112" fillId="0" borderId="33" xfId="0" applyFont="1" applyBorder="1" applyAlignment="1">
      <alignment horizontal="center"/>
    </xf>
    <xf numFmtId="0" fontId="111" fillId="0" borderId="37" xfId="0" applyFont="1" applyBorder="1"/>
    <xf numFmtId="0" fontId="112" fillId="0" borderId="37" xfId="0" applyFont="1" applyBorder="1" applyAlignment="1">
      <alignment horizontal="right"/>
    </xf>
    <xf numFmtId="0" fontId="111" fillId="0" borderId="37" xfId="0" applyFont="1" applyBorder="1" applyAlignment="1">
      <alignment horizontal="right"/>
    </xf>
    <xf numFmtId="0" fontId="115" fillId="11" borderId="38" xfId="0" applyFont="1" applyFill="1" applyBorder="1" applyAlignment="1">
      <alignment horizontal="center"/>
    </xf>
    <xf numFmtId="0" fontId="115" fillId="11" borderId="32" xfId="0" applyFont="1" applyFill="1" applyBorder="1"/>
    <xf numFmtId="0" fontId="115" fillId="11" borderId="32" xfId="0" applyFont="1" applyFill="1" applyBorder="1" applyAlignment="1">
      <alignment horizontal="right"/>
    </xf>
    <xf numFmtId="0" fontId="60" fillId="13" borderId="19" xfId="0" applyFont="1" applyFill="1" applyBorder="1" applyAlignment="1">
      <alignment horizontal="center"/>
    </xf>
    <xf numFmtId="0" fontId="111" fillId="13" borderId="35" xfId="0" applyFont="1" applyFill="1" applyBorder="1"/>
    <xf numFmtId="0" fontId="46" fillId="13" borderId="21" xfId="0" applyFont="1" applyFill="1" applyBorder="1" applyAlignment="1">
      <alignment horizontal="right"/>
    </xf>
    <xf numFmtId="0" fontId="111" fillId="0" borderId="21" xfId="0" applyFont="1" applyBorder="1" applyAlignment="1">
      <alignment horizontal="center"/>
    </xf>
    <xf numFmtId="0" fontId="111" fillId="11" borderId="38" xfId="0" applyFont="1" applyFill="1" applyBorder="1" applyAlignment="1">
      <alignment horizontal="right"/>
    </xf>
    <xf numFmtId="0" fontId="115" fillId="11" borderId="21" xfId="0" applyFont="1" applyFill="1" applyBorder="1" applyAlignment="1">
      <alignment horizontal="center"/>
    </xf>
    <xf numFmtId="0" fontId="115" fillId="11" borderId="21" xfId="0" applyFont="1" applyFill="1" applyBorder="1" applyAlignment="1">
      <alignment horizontal="right"/>
    </xf>
    <xf numFmtId="0" fontId="3" fillId="0" borderId="0" xfId="0" applyFont="1" applyBorder="1"/>
    <xf numFmtId="0" fontId="69" fillId="0" borderId="0" xfId="0" applyFont="1" applyBorder="1" applyAlignment="1"/>
    <xf numFmtId="0" fontId="69" fillId="0" borderId="0" xfId="0" applyFont="1" applyBorder="1" applyAlignment="1">
      <alignment horizontal="center" wrapText="1"/>
    </xf>
    <xf numFmtId="0" fontId="69" fillId="0" borderId="0" xfId="0" applyFont="1" applyAlignment="1"/>
    <xf numFmtId="1" fontId="69" fillId="0" borderId="0" xfId="0" applyNumberFormat="1" applyFont="1" applyAlignme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68" fillId="0" borderId="0" xfId="0" applyFont="1" applyBorder="1" applyAlignment="1"/>
    <xf numFmtId="0" fontId="3" fillId="0" borderId="0" xfId="0" applyFont="1" applyBorder="1" applyAlignment="1"/>
    <xf numFmtId="0" fontId="69" fillId="0" borderId="0" xfId="0" applyFont="1" applyBorder="1" applyAlignment="1">
      <alignment horizontal="center"/>
    </xf>
    <xf numFmtId="1" fontId="69" fillId="0" borderId="0" xfId="0" applyNumberFormat="1" applyFont="1" applyBorder="1" applyAlignment="1">
      <alignment horizontal="center"/>
    </xf>
    <xf numFmtId="0" fontId="3" fillId="0" borderId="14" xfId="0" applyFont="1" applyBorder="1" applyAlignment="1"/>
    <xf numFmtId="0" fontId="3" fillId="0" borderId="39" xfId="0" applyFont="1" applyBorder="1" applyAlignment="1"/>
    <xf numFmtId="0" fontId="3" fillId="0" borderId="0" xfId="0" applyFont="1" applyAlignment="1"/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wrapText="1"/>
    </xf>
    <xf numFmtId="1" fontId="3" fillId="0" borderId="0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6" xfId="0" applyFont="1" applyBorder="1"/>
    <xf numFmtId="0" fontId="3" fillId="0" borderId="25" xfId="0" applyFont="1" applyBorder="1"/>
    <xf numFmtId="0" fontId="3" fillId="0" borderId="11" xfId="0" applyFont="1" applyBorder="1"/>
    <xf numFmtId="0" fontId="3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3" fillId="0" borderId="25" xfId="0" applyFont="1" applyBorder="1" applyAlignment="1">
      <alignment horizontal="center"/>
    </xf>
    <xf numFmtId="2" fontId="3" fillId="0" borderId="3" xfId="0" applyNumberFormat="1" applyFont="1" applyBorder="1"/>
    <xf numFmtId="2" fontId="3" fillId="0" borderId="26" xfId="0" applyNumberFormat="1" applyFont="1" applyBorder="1"/>
    <xf numFmtId="2" fontId="3" fillId="0" borderId="11" xfId="0" applyNumberFormat="1" applyFont="1" applyBorder="1"/>
    <xf numFmtId="1" fontId="3" fillId="0" borderId="3" xfId="0" applyNumberFormat="1" applyFont="1" applyBorder="1"/>
    <xf numFmtId="2" fontId="3" fillId="0" borderId="0" xfId="0" applyNumberFormat="1" applyFont="1" applyBorder="1"/>
    <xf numFmtId="1" fontId="3" fillId="0" borderId="0" xfId="0" applyNumberFormat="1" applyFont="1" applyBorder="1"/>
    <xf numFmtId="2" fontId="3" fillId="0" borderId="0" xfId="0" applyNumberFormat="1" applyFont="1"/>
    <xf numFmtId="2" fontId="3" fillId="0" borderId="25" xfId="0" applyNumberFormat="1" applyFont="1" applyBorder="1"/>
    <xf numFmtId="0" fontId="3" fillId="0" borderId="28" xfId="0" applyFont="1" applyBorder="1"/>
    <xf numFmtId="2" fontId="3" fillId="0" borderId="4" xfId="0" applyNumberFormat="1" applyFont="1" applyBorder="1"/>
    <xf numFmtId="0" fontId="3" fillId="0" borderId="29" xfId="0" applyFont="1" applyBorder="1"/>
    <xf numFmtId="0" fontId="3" fillId="0" borderId="42" xfId="0" applyFont="1" applyFill="1" applyBorder="1"/>
    <xf numFmtId="1" fontId="3" fillId="0" borderId="42" xfId="0" applyNumberFormat="1" applyFont="1" applyFill="1" applyBorder="1"/>
    <xf numFmtId="2" fontId="3" fillId="0" borderId="42" xfId="0" applyNumberFormat="1" applyFont="1" applyFill="1" applyBorder="1"/>
    <xf numFmtId="1" fontId="3" fillId="0" borderId="42" xfId="0" applyNumberFormat="1" applyFont="1" applyBorder="1"/>
    <xf numFmtId="2" fontId="3" fillId="0" borderId="42" xfId="0" applyNumberFormat="1" applyFont="1" applyBorder="1"/>
    <xf numFmtId="2" fontId="3" fillId="0" borderId="43" xfId="0" applyNumberFormat="1" applyFont="1" applyBorder="1"/>
    <xf numFmtId="1" fontId="3" fillId="0" borderId="29" xfId="0" applyNumberFormat="1" applyFont="1" applyBorder="1"/>
    <xf numFmtId="2" fontId="3" fillId="0" borderId="29" xfId="0" applyNumberFormat="1" applyFont="1" applyBorder="1"/>
    <xf numFmtId="0" fontId="3" fillId="0" borderId="20" xfId="0" applyFont="1" applyBorder="1"/>
    <xf numFmtId="2" fontId="3" fillId="0" borderId="20" xfId="0" applyNumberFormat="1" applyFont="1" applyBorder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25" xfId="0" applyBorder="1" applyAlignment="1">
      <alignment horizontal="center"/>
    </xf>
    <xf numFmtId="0" fontId="0" fillId="0" borderId="26" xfId="0" applyBorder="1"/>
    <xf numFmtId="0" fontId="3" fillId="3" borderId="42" xfId="0" applyNumberFormat="1" applyFont="1" applyFill="1" applyBorder="1" applyAlignment="1">
      <alignment horizontal="center"/>
    </xf>
    <xf numFmtId="0" fontId="3" fillId="3" borderId="43" xfId="0" applyFont="1" applyFill="1" applyBorder="1"/>
    <xf numFmtId="0" fontId="3" fillId="3" borderId="0" xfId="0" applyFont="1" applyFill="1"/>
    <xf numFmtId="0" fontId="117" fillId="0" borderId="0" xfId="0" applyFont="1" applyAlignment="1">
      <alignment horizontal="center" vertical="center"/>
    </xf>
    <xf numFmtId="0" fontId="117" fillId="14" borderId="38" xfId="0" applyFont="1" applyFill="1" applyBorder="1" applyAlignment="1">
      <alignment horizontal="left" vertical="center" wrapText="1"/>
    </xf>
    <xf numFmtId="0" fontId="117" fillId="14" borderId="32" xfId="0" applyFont="1" applyFill="1" applyBorder="1" applyAlignment="1">
      <alignment horizontal="left" vertical="center" wrapText="1"/>
    </xf>
    <xf numFmtId="0" fontId="118" fillId="4" borderId="21" xfId="0" applyFont="1" applyFill="1" applyBorder="1" applyAlignment="1">
      <alignment horizontal="left" vertical="center" wrapText="1"/>
    </xf>
    <xf numFmtId="0" fontId="118" fillId="4" borderId="21" xfId="0" applyFont="1" applyFill="1" applyBorder="1" applyAlignment="1">
      <alignment horizontal="right" vertical="center" wrapText="1"/>
    </xf>
    <xf numFmtId="0" fontId="117" fillId="4" borderId="21" xfId="0" applyFont="1" applyFill="1" applyBorder="1" applyAlignment="1">
      <alignment horizontal="right" vertical="center" wrapText="1"/>
    </xf>
    <xf numFmtId="0" fontId="117" fillId="14" borderId="35" xfId="0" applyFont="1" applyFill="1" applyBorder="1" applyAlignment="1">
      <alignment horizontal="left" vertical="center" wrapText="1"/>
    </xf>
    <xf numFmtId="0" fontId="117" fillId="14" borderId="21" xfId="0" applyFont="1" applyFill="1" applyBorder="1" applyAlignment="1">
      <alignment horizontal="left" vertical="center" wrapText="1"/>
    </xf>
    <xf numFmtId="0" fontId="117" fillId="14" borderId="21" xfId="0" applyFont="1" applyFill="1" applyBorder="1" applyAlignment="1">
      <alignment horizontal="right" vertical="center" wrapText="1"/>
    </xf>
    <xf numFmtId="0" fontId="118" fillId="0" borderId="0" xfId="0" applyFont="1" applyAlignment="1">
      <alignment horizontal="justify" vertical="center"/>
    </xf>
    <xf numFmtId="0" fontId="119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center" vertical="center" wrapText="1"/>
    </xf>
    <xf numFmtId="14" fontId="68" fillId="0" borderId="0" xfId="0" applyNumberFormat="1" applyFont="1" applyAlignment="1">
      <alignment horizontal="center" vertical="center" wrapText="1"/>
    </xf>
    <xf numFmtId="0" fontId="104" fillId="0" borderId="0" xfId="0" applyFont="1"/>
    <xf numFmtId="22" fontId="3" fillId="0" borderId="0" xfId="0" applyNumberFormat="1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wrapText="1"/>
    </xf>
    <xf numFmtId="0" fontId="0" fillId="0" borderId="55" xfId="0" applyBorder="1" applyAlignment="1">
      <alignment horizontal="left" wrapText="1"/>
    </xf>
    <xf numFmtId="0" fontId="0" fillId="0" borderId="55" xfId="0" applyBorder="1" applyAlignment="1">
      <alignment horizontal="right" wrapText="1"/>
    </xf>
    <xf numFmtId="0" fontId="3" fillId="0" borderId="55" xfId="0" applyFont="1" applyBorder="1" applyAlignment="1">
      <alignment horizontal="right" wrapText="1"/>
    </xf>
    <xf numFmtId="0" fontId="121" fillId="15" borderId="3" xfId="0" applyFont="1" applyFill="1" applyBorder="1" applyAlignment="1">
      <alignment horizontal="center" vertical="center" wrapText="1"/>
    </xf>
    <xf numFmtId="0" fontId="0" fillId="2" borderId="60" xfId="0" applyFill="1" applyBorder="1" applyAlignment="1">
      <alignment horizontal="left" vertical="center"/>
    </xf>
    <xf numFmtId="0" fontId="0" fillId="2" borderId="60" xfId="0" applyFill="1" applyBorder="1" applyAlignment="1">
      <alignment horizontal="right"/>
    </xf>
    <xf numFmtId="0" fontId="20" fillId="16" borderId="60" xfId="0" applyFont="1" applyFill="1" applyBorder="1" applyAlignment="1">
      <alignment horizontal="left" vertical="center"/>
    </xf>
    <xf numFmtId="0" fontId="20" fillId="16" borderId="60" xfId="0" applyFont="1" applyFill="1" applyBorder="1" applyAlignment="1">
      <alignment horizontal="right"/>
    </xf>
    <xf numFmtId="0" fontId="20" fillId="17" borderId="60" xfId="0" applyFont="1" applyFill="1" applyBorder="1" applyAlignment="1">
      <alignment horizontal="left" vertical="center"/>
    </xf>
    <xf numFmtId="0" fontId="20" fillId="17" borderId="60" xfId="0" applyFont="1" applyFill="1" applyBorder="1" applyAlignment="1">
      <alignment horizontal="right"/>
    </xf>
    <xf numFmtId="0" fontId="0" fillId="2" borderId="0" xfId="0" applyFill="1" applyBorder="1"/>
    <xf numFmtId="0" fontId="0" fillId="2" borderId="0" xfId="0" applyFill="1"/>
    <xf numFmtId="0" fontId="121" fillId="19" borderId="3" xfId="0" applyFont="1" applyFill="1" applyBorder="1" applyAlignment="1">
      <alignment horizontal="center" vertical="center"/>
    </xf>
    <xf numFmtId="0" fontId="121" fillId="19" borderId="3" xfId="0" applyFont="1" applyFill="1" applyBorder="1" applyAlignment="1">
      <alignment horizontal="center" vertical="center" wrapText="1"/>
    </xf>
    <xf numFmtId="0" fontId="121" fillId="19" borderId="11" xfId="0" applyFont="1" applyFill="1" applyBorder="1" applyAlignment="1">
      <alignment horizontal="center" vertical="center" wrapText="1"/>
    </xf>
    <xf numFmtId="0" fontId="121" fillId="2" borderId="0" xfId="0" applyFont="1" applyFill="1" applyBorder="1" applyAlignment="1">
      <alignment horizontal="center" vertical="center"/>
    </xf>
    <xf numFmtId="0" fontId="121" fillId="2" borderId="3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19" fillId="2" borderId="60" xfId="0" applyFont="1" applyFill="1" applyBorder="1" applyAlignment="1">
      <alignment horizontal="right" vertical="center"/>
    </xf>
    <xf numFmtId="0" fontId="19" fillId="2" borderId="60" xfId="0" applyFont="1" applyFill="1" applyBorder="1" applyAlignment="1">
      <alignment horizontal="right" vertical="center" wrapText="1"/>
    </xf>
    <xf numFmtId="0" fontId="19" fillId="2" borderId="61" xfId="0" applyFont="1" applyFill="1" applyBorder="1" applyAlignment="1">
      <alignment horizontal="right" vertical="center"/>
    </xf>
    <xf numFmtId="0" fontId="0" fillId="0" borderId="0" xfId="0" applyBorder="1"/>
    <xf numFmtId="0" fontId="20" fillId="0" borderId="60" xfId="0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/>
    </xf>
    <xf numFmtId="0" fontId="20" fillId="0" borderId="60" xfId="0" applyFont="1" applyFill="1" applyBorder="1" applyAlignment="1">
      <alignment horizontal="right" vertical="center"/>
    </xf>
    <xf numFmtId="0" fontId="20" fillId="0" borderId="6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24" fillId="3" borderId="0" xfId="0" applyFont="1" applyFill="1"/>
    <xf numFmtId="0" fontId="124" fillId="3" borderId="62" xfId="0" applyFont="1" applyFill="1" applyBorder="1" applyAlignment="1">
      <alignment horizontal="center" vertical="center"/>
    </xf>
    <xf numFmtId="0" fontId="123" fillId="3" borderId="0" xfId="0" applyFont="1" applyFill="1" applyBorder="1" applyAlignment="1"/>
    <xf numFmtId="0" fontId="124" fillId="3" borderId="0" xfId="0" applyFont="1" applyFill="1" applyBorder="1"/>
    <xf numFmtId="0" fontId="123" fillId="3" borderId="0" xfId="0" applyFont="1" applyFill="1" applyBorder="1" applyAlignment="1">
      <alignment horizontal="left"/>
    </xf>
    <xf numFmtId="0" fontId="123" fillId="3" borderId="24" xfId="0" applyFont="1" applyFill="1" applyBorder="1" applyAlignment="1">
      <alignment horizontal="center" vertical="center" wrapText="1"/>
    </xf>
    <xf numFmtId="0" fontId="123" fillId="3" borderId="4" xfId="0" applyFont="1" applyFill="1" applyBorder="1" applyAlignment="1">
      <alignment horizontal="center" vertical="center" wrapText="1"/>
    </xf>
    <xf numFmtId="0" fontId="123" fillId="3" borderId="66" xfId="0" applyFont="1" applyFill="1" applyBorder="1" applyAlignment="1">
      <alignment horizontal="center" vertical="center" wrapText="1"/>
    </xf>
    <xf numFmtId="0" fontId="123" fillId="3" borderId="29" xfId="0" applyFont="1" applyFill="1" applyBorder="1" applyAlignment="1">
      <alignment horizontal="center" vertical="center"/>
    </xf>
    <xf numFmtId="0" fontId="123" fillId="3" borderId="42" xfId="0" applyFont="1" applyFill="1" applyBorder="1" applyAlignment="1">
      <alignment horizontal="center" vertical="center" wrapText="1"/>
    </xf>
    <xf numFmtId="0" fontId="123" fillId="3" borderId="4" xfId="0" applyFont="1" applyFill="1" applyBorder="1" applyAlignment="1">
      <alignment horizontal="center" vertical="center"/>
    </xf>
    <xf numFmtId="0" fontId="123" fillId="3" borderId="66" xfId="0" applyFont="1" applyFill="1" applyBorder="1" applyAlignment="1">
      <alignment horizontal="center" vertical="center"/>
    </xf>
    <xf numFmtId="0" fontId="124" fillId="3" borderId="67" xfId="0" applyFont="1" applyFill="1" applyBorder="1" applyAlignment="1">
      <alignment horizontal="center" vertical="center"/>
    </xf>
    <xf numFmtId="0" fontId="125" fillId="20" borderId="3" xfId="0" applyNumberFormat="1" applyFont="1" applyFill="1" applyBorder="1" applyAlignment="1">
      <alignment horizontal="left" vertical="center" wrapText="1"/>
    </xf>
    <xf numFmtId="0" fontId="124" fillId="3" borderId="8" xfId="0" applyFont="1" applyFill="1" applyBorder="1" applyAlignment="1">
      <alignment horizontal="center" vertical="center"/>
    </xf>
    <xf numFmtId="1" fontId="124" fillId="3" borderId="3" xfId="0" applyNumberFormat="1" applyFont="1" applyFill="1" applyBorder="1" applyAlignment="1">
      <alignment horizontal="center" vertical="center"/>
    </xf>
    <xf numFmtId="2" fontId="124" fillId="3" borderId="3" xfId="0" applyNumberFormat="1" applyFont="1" applyFill="1" applyBorder="1" applyAlignment="1">
      <alignment horizontal="center" vertical="center"/>
    </xf>
    <xf numFmtId="0" fontId="124" fillId="3" borderId="3" xfId="0" applyFont="1" applyFill="1" applyBorder="1" applyAlignment="1">
      <alignment horizontal="center" vertical="center"/>
    </xf>
    <xf numFmtId="0" fontId="124" fillId="3" borderId="25" xfId="0" applyFont="1" applyFill="1" applyBorder="1" applyAlignment="1">
      <alignment horizontal="center" vertical="center"/>
    </xf>
    <xf numFmtId="0" fontId="125" fillId="20" borderId="3" xfId="0" applyFont="1" applyFill="1" applyBorder="1" applyAlignment="1">
      <alignment horizontal="left" vertical="center" wrapText="1"/>
    </xf>
    <xf numFmtId="1" fontId="124" fillId="3" borderId="3" xfId="0" applyNumberFormat="1" applyFont="1" applyFill="1" applyBorder="1" applyAlignment="1">
      <alignment horizontal="center"/>
    </xf>
    <xf numFmtId="2" fontId="124" fillId="3" borderId="3" xfId="0" applyNumberFormat="1" applyFont="1" applyFill="1" applyBorder="1" applyAlignment="1">
      <alignment horizontal="center"/>
    </xf>
    <xf numFmtId="0" fontId="124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3" fillId="3" borderId="45" xfId="0" applyFont="1" applyFill="1" applyBorder="1" applyAlignment="1">
      <alignment horizontal="right"/>
    </xf>
    <xf numFmtId="1" fontId="123" fillId="3" borderId="3" xfId="0" applyNumberFormat="1" applyFont="1" applyFill="1" applyBorder="1" applyAlignment="1">
      <alignment horizontal="center" vertical="center"/>
    </xf>
    <xf numFmtId="2" fontId="123" fillId="3" borderId="3" xfId="0" applyNumberFormat="1" applyFont="1" applyFill="1" applyBorder="1" applyAlignment="1">
      <alignment horizontal="center" vertical="center"/>
    </xf>
    <xf numFmtId="0" fontId="123" fillId="3" borderId="3" xfId="0" applyFont="1" applyFill="1" applyBorder="1" applyAlignment="1">
      <alignment horizontal="center" vertical="center"/>
    </xf>
    <xf numFmtId="0" fontId="123" fillId="3" borderId="0" xfId="0" applyFont="1" applyFill="1"/>
    <xf numFmtId="0" fontId="124" fillId="3" borderId="0" xfId="0" applyFont="1" applyFill="1" applyAlignment="1">
      <alignment horizontal="center" vertical="center"/>
    </xf>
    <xf numFmtId="2" fontId="124" fillId="3" borderId="0" xfId="0" applyNumberFormat="1" applyFont="1" applyFill="1"/>
    <xf numFmtId="1" fontId="124" fillId="3" borderId="0" xfId="0" applyNumberFormat="1" applyFont="1" applyFill="1"/>
    <xf numFmtId="0" fontId="127" fillId="3" borderId="0" xfId="0" applyFont="1" applyFill="1"/>
    <xf numFmtId="0" fontId="127" fillId="3" borderId="62" xfId="0" applyFont="1" applyFill="1" applyBorder="1" applyAlignment="1">
      <alignment horizontal="center" vertical="center"/>
    </xf>
    <xf numFmtId="0" fontId="129" fillId="3" borderId="0" xfId="0" applyFont="1" applyFill="1" applyBorder="1" applyAlignment="1">
      <alignment horizontal="left"/>
    </xf>
    <xf numFmtId="0" fontId="127" fillId="3" borderId="0" xfId="0" applyFont="1" applyFill="1" applyBorder="1"/>
    <xf numFmtId="0" fontId="130" fillId="3" borderId="0" xfId="0" applyFont="1" applyFill="1" applyBorder="1"/>
    <xf numFmtId="0" fontId="131" fillId="3" borderId="0" xfId="0" applyFont="1" applyFill="1" applyBorder="1" applyAlignment="1">
      <alignment horizontal="left"/>
    </xf>
    <xf numFmtId="0" fontId="123" fillId="3" borderId="3" xfId="0" applyFont="1" applyFill="1" applyBorder="1" applyAlignment="1">
      <alignment horizontal="center" vertical="center" wrapText="1"/>
    </xf>
    <xf numFmtId="0" fontId="130" fillId="3" borderId="3" xfId="0" applyFont="1" applyFill="1" applyBorder="1" applyAlignment="1">
      <alignment horizontal="center" vertical="center"/>
    </xf>
    <xf numFmtId="0" fontId="130" fillId="3" borderId="3" xfId="0" applyFont="1" applyFill="1" applyBorder="1" applyAlignment="1">
      <alignment horizontal="center" vertical="center" wrapText="1"/>
    </xf>
    <xf numFmtId="0" fontId="125" fillId="20" borderId="8" xfId="0" applyNumberFormat="1" applyFont="1" applyFill="1" applyBorder="1" applyAlignment="1">
      <alignment horizontal="center" vertical="center" wrapText="1"/>
    </xf>
    <xf numFmtId="0" fontId="127" fillId="3" borderId="8" xfId="0" applyFont="1" applyFill="1" applyBorder="1" applyAlignment="1">
      <alignment horizontal="center"/>
    </xf>
    <xf numFmtId="2" fontId="127" fillId="3" borderId="8" xfId="0" applyNumberFormat="1" applyFont="1" applyFill="1" applyBorder="1" applyAlignment="1">
      <alignment horizontal="center"/>
    </xf>
    <xf numFmtId="1" fontId="127" fillId="3" borderId="8" xfId="0" applyNumberFormat="1" applyFont="1" applyFill="1" applyBorder="1" applyAlignment="1">
      <alignment horizontal="center"/>
    </xf>
    <xf numFmtId="0" fontId="125" fillId="20" borderId="3" xfId="0" applyFont="1" applyFill="1" applyBorder="1" applyAlignment="1">
      <alignment horizontal="center" vertical="center" wrapText="1"/>
    </xf>
    <xf numFmtId="0" fontId="127" fillId="3" borderId="3" xfId="0" applyFont="1" applyFill="1" applyBorder="1" applyAlignment="1">
      <alignment horizontal="center"/>
    </xf>
    <xf numFmtId="1" fontId="127" fillId="3" borderId="3" xfId="0" applyNumberFormat="1" applyFont="1" applyFill="1" applyBorder="1" applyAlignment="1">
      <alignment horizontal="center"/>
    </xf>
    <xf numFmtId="2" fontId="127" fillId="3" borderId="3" xfId="0" applyNumberFormat="1" applyFont="1" applyFill="1" applyBorder="1" applyAlignment="1">
      <alignment horizontal="center"/>
    </xf>
    <xf numFmtId="1" fontId="0" fillId="3" borderId="3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  <xf numFmtId="0" fontId="127" fillId="3" borderId="3" xfId="0" applyFont="1" applyFill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0" fontId="124" fillId="3" borderId="3" xfId="0" applyFont="1" applyFill="1" applyBorder="1" applyAlignment="1">
      <alignment horizontal="center"/>
    </xf>
    <xf numFmtId="0" fontId="132" fillId="3" borderId="3" xfId="0" applyFont="1" applyFill="1" applyBorder="1" applyAlignment="1">
      <alignment horizontal="center"/>
    </xf>
    <xf numFmtId="0" fontId="133" fillId="3" borderId="0" xfId="0" applyFont="1" applyFill="1"/>
    <xf numFmtId="1" fontId="124" fillId="3" borderId="3" xfId="0" applyNumberFormat="1" applyFont="1" applyFill="1" applyBorder="1" applyAlignment="1">
      <alignment horizontal="center" vertical="center" wrapText="1"/>
    </xf>
    <xf numFmtId="2" fontId="124" fillId="3" borderId="3" xfId="0" applyNumberFormat="1" applyFont="1" applyFill="1" applyBorder="1" applyAlignment="1">
      <alignment horizontal="center" vertical="center" wrapText="1"/>
    </xf>
    <xf numFmtId="1" fontId="124" fillId="3" borderId="3" xfId="0" applyNumberFormat="1" applyFont="1" applyFill="1" applyBorder="1" applyAlignment="1">
      <alignment horizontal="right"/>
    </xf>
    <xf numFmtId="0" fontId="127" fillId="12" borderId="0" xfId="0" applyFont="1" applyFill="1"/>
    <xf numFmtId="0" fontId="124" fillId="0" borderId="3" xfId="0" applyFont="1" applyBorder="1" applyAlignment="1">
      <alignment horizontal="center" vertical="center"/>
    </xf>
    <xf numFmtId="0" fontId="124" fillId="0" borderId="8" xfId="0" applyFont="1" applyFill="1" applyBorder="1" applyAlignment="1">
      <alignment horizontal="center" vertical="center" wrapText="1"/>
    </xf>
    <xf numFmtId="2" fontId="124" fillId="0" borderId="8" xfId="0" applyNumberFormat="1" applyFont="1" applyFill="1" applyBorder="1" applyAlignment="1">
      <alignment horizontal="center" vertical="center" wrapText="1"/>
    </xf>
    <xf numFmtId="0" fontId="124" fillId="0" borderId="3" xfId="0" applyFont="1" applyBorder="1" applyAlignment="1">
      <alignment horizontal="center"/>
    </xf>
    <xf numFmtId="1" fontId="124" fillId="0" borderId="3" xfId="0" applyNumberFormat="1" applyFont="1" applyBorder="1" applyAlignment="1">
      <alignment horizontal="center"/>
    </xf>
    <xf numFmtId="2" fontId="124" fillId="0" borderId="3" xfId="0" applyNumberFormat="1" applyFont="1" applyBorder="1" applyAlignment="1">
      <alignment horizontal="center"/>
    </xf>
    <xf numFmtId="0" fontId="124" fillId="3" borderId="29" xfId="0" applyFont="1" applyFill="1" applyBorder="1" applyAlignment="1">
      <alignment horizontal="center" vertical="center"/>
    </xf>
    <xf numFmtId="0" fontId="123" fillId="3" borderId="45" xfId="0" applyFont="1" applyFill="1" applyBorder="1" applyAlignment="1">
      <alignment horizontal="center" vertical="center"/>
    </xf>
    <xf numFmtId="0" fontId="123" fillId="3" borderId="3" xfId="0" applyFont="1" applyFill="1" applyBorder="1" applyAlignment="1">
      <alignment horizontal="center"/>
    </xf>
    <xf numFmtId="2" fontId="123" fillId="3" borderId="3" xfId="0" applyNumberFormat="1" applyFont="1" applyFill="1" applyBorder="1" applyAlignment="1">
      <alignment horizontal="center"/>
    </xf>
    <xf numFmtId="1" fontId="123" fillId="3" borderId="3" xfId="0" applyNumberFormat="1" applyFont="1" applyFill="1" applyBorder="1" applyAlignment="1">
      <alignment horizontal="center"/>
    </xf>
    <xf numFmtId="0" fontId="127" fillId="3" borderId="0" xfId="0" applyFont="1" applyFill="1" applyAlignment="1">
      <alignment horizontal="center" vertical="center"/>
    </xf>
    <xf numFmtId="1" fontId="127" fillId="3" borderId="0" xfId="0" applyNumberFormat="1" applyFont="1" applyFill="1"/>
    <xf numFmtId="2" fontId="127" fillId="3" borderId="0" xfId="0" applyNumberFormat="1" applyFont="1" applyFill="1"/>
    <xf numFmtId="0" fontId="127" fillId="3" borderId="0" xfId="0" applyFont="1" applyFill="1" applyAlignment="1">
      <alignment horizontal="center"/>
    </xf>
    <xf numFmtId="0" fontId="127" fillId="3" borderId="62" xfId="0" applyFont="1" applyFill="1" applyBorder="1" applyAlignment="1">
      <alignment horizontal="center"/>
    </xf>
    <xf numFmtId="0" fontId="130" fillId="3" borderId="42" xfId="0" applyFont="1" applyFill="1" applyBorder="1" applyAlignment="1">
      <alignment horizontal="center" vertical="center"/>
    </xf>
    <xf numFmtId="0" fontId="123" fillId="3" borderId="68" xfId="0" applyFont="1" applyFill="1" applyBorder="1" applyAlignment="1">
      <alignment horizontal="center" vertical="center"/>
    </xf>
    <xf numFmtId="0" fontId="123" fillId="3" borderId="20" xfId="0" applyFont="1" applyFill="1" applyBorder="1" applyAlignment="1">
      <alignment horizontal="center" vertical="center" wrapText="1"/>
    </xf>
    <xf numFmtId="0" fontId="125" fillId="20" borderId="3" xfId="0" applyNumberFormat="1" applyFont="1" applyFill="1" applyBorder="1" applyAlignment="1">
      <alignment horizontal="center" vertical="center" wrapText="1"/>
    </xf>
    <xf numFmtId="2" fontId="124" fillId="0" borderId="3" xfId="0" applyNumberFormat="1" applyFont="1" applyBorder="1" applyAlignment="1">
      <alignment horizontal="center" vertical="center"/>
    </xf>
    <xf numFmtId="1" fontId="124" fillId="0" borderId="3" xfId="0" applyNumberFormat="1" applyFont="1" applyBorder="1" applyAlignment="1">
      <alignment horizontal="center" vertical="center"/>
    </xf>
    <xf numFmtId="164" fontId="124" fillId="3" borderId="3" xfId="0" applyNumberFormat="1" applyFont="1" applyFill="1" applyBorder="1" applyAlignment="1">
      <alignment horizontal="center" vertical="center"/>
    </xf>
    <xf numFmtId="0" fontId="124" fillId="0" borderId="3" xfId="0" applyFont="1" applyFill="1" applyBorder="1" applyAlignment="1">
      <alignment horizontal="center" vertical="center" wrapText="1"/>
    </xf>
    <xf numFmtId="2" fontId="124" fillId="0" borderId="3" xfId="0" applyNumberFormat="1" applyFont="1" applyFill="1" applyBorder="1" applyAlignment="1">
      <alignment horizontal="center" vertical="center" wrapText="1"/>
    </xf>
    <xf numFmtId="164" fontId="127" fillId="3" borderId="0" xfId="0" applyNumberFormat="1" applyFont="1" applyFill="1"/>
    <xf numFmtId="0" fontId="0" fillId="0" borderId="3" xfId="0" applyBorder="1" applyAlignment="1">
      <alignment wrapText="1"/>
    </xf>
    <xf numFmtId="0" fontId="0" fillId="0" borderId="55" xfId="0" applyBorder="1" applyAlignment="1">
      <alignment wrapText="1"/>
    </xf>
    <xf numFmtId="0" fontId="3" fillId="0" borderId="55" xfId="0" applyFont="1" applyBorder="1" applyAlignment="1">
      <alignment horizontal="left" wrapText="1"/>
    </xf>
    <xf numFmtId="0" fontId="0" fillId="0" borderId="71" xfId="0" applyBorder="1"/>
    <xf numFmtId="0" fontId="3" fillId="0" borderId="55" xfId="0" applyFont="1" applyBorder="1" applyAlignment="1">
      <alignment wrapText="1"/>
    </xf>
    <xf numFmtId="0" fontId="57" fillId="0" borderId="0" xfId="0" applyFont="1"/>
    <xf numFmtId="0" fontId="46" fillId="0" borderId="3" xfId="0" applyFont="1" applyBorder="1" applyAlignment="1">
      <alignment horizontal="center" vertical="center"/>
    </xf>
    <xf numFmtId="2" fontId="46" fillId="0" borderId="3" xfId="0" applyNumberFormat="1" applyFont="1" applyBorder="1" applyAlignment="1">
      <alignment horizontal="center" vertical="center"/>
    </xf>
    <xf numFmtId="0" fontId="119" fillId="0" borderId="3" xfId="0" applyFont="1" applyBorder="1" applyAlignment="1">
      <alignment horizontal="left"/>
    </xf>
    <xf numFmtId="1" fontId="119" fillId="0" borderId="3" xfId="0" applyNumberFormat="1" applyFont="1" applyBorder="1" applyAlignment="1">
      <alignment horizontal="center"/>
    </xf>
    <xf numFmtId="2" fontId="119" fillId="0" borderId="3" xfId="0" applyNumberFormat="1" applyFont="1" applyBorder="1" applyAlignment="1">
      <alignment horizontal="center"/>
    </xf>
    <xf numFmtId="0" fontId="119" fillId="0" borderId="3" xfId="0" applyFont="1" applyBorder="1" applyAlignment="1">
      <alignment horizontal="center"/>
    </xf>
    <xf numFmtId="0" fontId="119" fillId="0" borderId="3" xfId="0" applyFont="1" applyBorder="1" applyAlignment="1">
      <alignment horizontal="left" wrapText="1"/>
    </xf>
    <xf numFmtId="0" fontId="68" fillId="0" borderId="3" xfId="0" applyFont="1" applyBorder="1"/>
    <xf numFmtId="0" fontId="102" fillId="0" borderId="3" xfId="0" applyFont="1" applyFill="1" applyBorder="1" applyAlignment="1">
      <alignment horizontal="left"/>
    </xf>
    <xf numFmtId="1" fontId="68" fillId="0" borderId="3" xfId="0" applyNumberFormat="1" applyFont="1" applyBorder="1" applyAlignment="1">
      <alignment horizontal="center"/>
    </xf>
    <xf numFmtId="2" fontId="68" fillId="0" borderId="3" xfId="0" applyNumberFormat="1" applyFont="1" applyBorder="1" applyAlignment="1">
      <alignment horizontal="center"/>
    </xf>
    <xf numFmtId="0" fontId="134" fillId="0" borderId="3" xfId="0" applyFont="1" applyBorder="1" applyAlignment="1">
      <alignment horizontal="center" vertical="center"/>
    </xf>
    <xf numFmtId="0" fontId="134" fillId="0" borderId="3" xfId="0" applyFont="1" applyBorder="1" applyAlignment="1">
      <alignment horizontal="center" vertical="center" wrapText="1"/>
    </xf>
    <xf numFmtId="0" fontId="13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08" fillId="7" borderId="3" xfId="0" applyFont="1" applyFill="1" applyBorder="1" applyAlignment="1">
      <alignment horizontal="center" vertical="center" readingOrder="1"/>
    </xf>
    <xf numFmtId="2" fontId="109" fillId="8" borderId="11" xfId="0" applyNumberFormat="1" applyFont="1" applyFill="1" applyBorder="1" applyAlignment="1">
      <alignment horizontal="center" vertical="center" wrapText="1" readingOrder="1"/>
    </xf>
    <xf numFmtId="2" fontId="109" fillId="8" borderId="12" xfId="0" applyNumberFormat="1" applyFont="1" applyFill="1" applyBorder="1" applyAlignment="1">
      <alignment horizontal="center" vertical="center" wrapText="1" readingOrder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40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69" fillId="0" borderId="0" xfId="0" applyFont="1" applyBorder="1" applyAlignment="1">
      <alignment horizontal="center" wrapText="1"/>
    </xf>
    <xf numFmtId="0" fontId="6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44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117" fillId="4" borderId="19" xfId="0" applyFont="1" applyFill="1" applyBorder="1" applyAlignment="1">
      <alignment horizontal="left" vertical="center" wrapText="1"/>
    </xf>
    <xf numFmtId="0" fontId="117" fillId="4" borderId="47" xfId="0" applyFont="1" applyFill="1" applyBorder="1" applyAlignment="1">
      <alignment horizontal="left" vertical="center" wrapText="1"/>
    </xf>
    <xf numFmtId="0" fontId="117" fillId="4" borderId="34" xfId="0" applyFont="1" applyFill="1" applyBorder="1" applyAlignment="1">
      <alignment horizontal="left" vertical="center" wrapText="1"/>
    </xf>
    <xf numFmtId="0" fontId="117" fillId="4" borderId="33" xfId="0" applyFont="1" applyFill="1" applyBorder="1" applyAlignment="1">
      <alignment horizontal="left" vertical="center" wrapText="1"/>
    </xf>
    <xf numFmtId="0" fontId="117" fillId="4" borderId="46" xfId="0" applyFont="1" applyFill="1" applyBorder="1" applyAlignment="1">
      <alignment horizontal="left" vertical="center" wrapText="1"/>
    </xf>
    <xf numFmtId="0" fontId="117" fillId="0" borderId="20" xfId="0" applyFont="1" applyBorder="1" applyAlignment="1">
      <alignment horizontal="center" vertical="center"/>
    </xf>
    <xf numFmtId="0" fontId="117" fillId="0" borderId="0" xfId="0" applyFont="1" applyAlignment="1">
      <alignment horizontal="center" vertical="center"/>
    </xf>
    <xf numFmtId="0" fontId="18" fillId="0" borderId="0" xfId="0" applyNumberFormat="1" applyFont="1" applyAlignment="1" applyProtection="1">
      <alignment horizontal="center"/>
      <protection locked="0"/>
    </xf>
    <xf numFmtId="0" fontId="4" fillId="0" borderId="13" xfId="0" applyNumberFormat="1" applyFont="1" applyBorder="1" applyAlignment="1" applyProtection="1">
      <alignment horizontal="center"/>
      <protection locked="0"/>
    </xf>
    <xf numFmtId="0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3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Border="1" applyAlignment="1" applyProtection="1">
      <alignment horizontal="center" wrapText="1"/>
      <protection locked="0"/>
    </xf>
    <xf numFmtId="0" fontId="6" fillId="0" borderId="14" xfId="0" applyNumberFormat="1" applyFont="1" applyBorder="1" applyAlignment="1" applyProtection="1">
      <alignment horizontal="center" wrapText="1"/>
      <protection locked="0"/>
    </xf>
    <xf numFmtId="0" fontId="6" fillId="0" borderId="6" xfId="0" applyNumberFormat="1" applyFont="1" applyBorder="1" applyAlignment="1" applyProtection="1">
      <alignment horizontal="center" wrapText="1"/>
      <protection locked="0"/>
    </xf>
    <xf numFmtId="0" fontId="6" fillId="0" borderId="9" xfId="0" applyNumberFormat="1" applyFont="1" applyBorder="1" applyAlignment="1" applyProtection="1">
      <alignment horizontal="center" wrapText="1"/>
      <protection locked="0"/>
    </xf>
    <xf numFmtId="0" fontId="6" fillId="0" borderId="13" xfId="0" applyNumberFormat="1" applyFont="1" applyBorder="1" applyAlignment="1" applyProtection="1">
      <alignment horizontal="center" wrapText="1"/>
      <protection locked="0"/>
    </xf>
    <xf numFmtId="0" fontId="6" fillId="0" borderId="10" xfId="0" applyNumberFormat="1" applyFont="1" applyBorder="1" applyAlignment="1" applyProtection="1">
      <alignment horizontal="center" wrapText="1"/>
      <protection locked="0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3" borderId="5" xfId="0" applyNumberFormat="1" applyFont="1" applyFill="1" applyBorder="1" applyAlignment="1" applyProtection="1">
      <alignment horizontal="center" wrapText="1"/>
      <protection locked="0"/>
    </xf>
    <xf numFmtId="0" fontId="6" fillId="3" borderId="14" xfId="0" applyNumberFormat="1" applyFont="1" applyFill="1" applyBorder="1" applyAlignment="1" applyProtection="1">
      <alignment horizontal="center" wrapText="1"/>
      <protection locked="0"/>
    </xf>
    <xf numFmtId="0" fontId="6" fillId="3" borderId="6" xfId="0" applyNumberFormat="1" applyFont="1" applyFill="1" applyBorder="1" applyAlignment="1" applyProtection="1">
      <alignment horizontal="center" wrapText="1"/>
      <protection locked="0"/>
    </xf>
    <xf numFmtId="0" fontId="6" fillId="3" borderId="9" xfId="0" applyNumberFormat="1" applyFont="1" applyFill="1" applyBorder="1" applyAlignment="1" applyProtection="1">
      <alignment horizontal="center" wrapText="1"/>
      <protection locked="0"/>
    </xf>
    <xf numFmtId="0" fontId="6" fillId="3" borderId="13" xfId="0" applyNumberFormat="1" applyFont="1" applyFill="1" applyBorder="1" applyAlignment="1" applyProtection="1">
      <alignment horizontal="center" wrapText="1"/>
      <protection locked="0"/>
    </xf>
    <xf numFmtId="0" fontId="6" fillId="3" borderId="10" xfId="0" applyNumberFormat="1" applyFont="1" applyFill="1" applyBorder="1" applyAlignment="1" applyProtection="1">
      <alignment horizontal="center" wrapText="1"/>
      <protection locked="0"/>
    </xf>
    <xf numFmtId="0" fontId="6" fillId="3" borderId="3" xfId="0" applyNumberFormat="1" applyFont="1" applyFill="1" applyBorder="1" applyAlignment="1" applyProtection="1">
      <alignment horizontal="center"/>
      <protection locked="0"/>
    </xf>
    <xf numFmtId="0" fontId="28" fillId="0" borderId="3" xfId="0" applyNumberFormat="1" applyFont="1" applyBorder="1" applyAlignment="1" applyProtection="1">
      <alignment wrapText="1"/>
      <protection locked="0"/>
    </xf>
    <xf numFmtId="0" fontId="30" fillId="0" borderId="3" xfId="0" applyNumberFormat="1" applyFont="1" applyBorder="1" applyAlignment="1" applyProtection="1">
      <alignment wrapText="1"/>
      <protection locked="0"/>
    </xf>
    <xf numFmtId="0" fontId="23" fillId="0" borderId="11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4" fillId="0" borderId="11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0" fillId="0" borderId="3" xfId="0" applyNumberFormat="1" applyBorder="1" applyAlignment="1" applyProtection="1">
      <alignment wrapText="1"/>
      <protection locked="0"/>
    </xf>
    <xf numFmtId="0" fontId="25" fillId="0" borderId="11" xfId="0" applyNumberFormat="1" applyFont="1" applyBorder="1" applyAlignment="1" applyProtection="1">
      <alignment vertical="center" wrapText="1"/>
      <protection locked="0"/>
    </xf>
    <xf numFmtId="0" fontId="25" fillId="0" borderId="12" xfId="0" applyNumberFormat="1" applyFont="1" applyBorder="1" applyAlignment="1" applyProtection="1">
      <alignment vertical="center" wrapText="1"/>
      <protection locked="0"/>
    </xf>
    <xf numFmtId="0" fontId="25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2" xfId="0" applyNumberFormat="1" applyFont="1" applyBorder="1" applyAlignment="1" applyProtection="1">
      <alignment horizontal="center" vertical="center" wrapText="1"/>
      <protection locked="0"/>
    </xf>
    <xf numFmtId="0" fontId="26" fillId="3" borderId="3" xfId="0" applyNumberFormat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7" fillId="0" borderId="3" xfId="0" applyNumberFormat="1" applyFont="1" applyBorder="1" applyAlignment="1">
      <alignment horizontal="center" wrapText="1"/>
    </xf>
    <xf numFmtId="0" fontId="37" fillId="0" borderId="3" xfId="0" applyNumberFormat="1" applyFont="1" applyBorder="1" applyAlignment="1">
      <alignment horizontal="center" vertical="center"/>
    </xf>
    <xf numFmtId="0" fontId="37" fillId="0" borderId="11" xfId="0" applyNumberFormat="1" applyFont="1" applyBorder="1" applyAlignment="1">
      <alignment horizontal="center" wrapText="1"/>
    </xf>
    <xf numFmtId="0" fontId="37" fillId="0" borderId="12" xfId="0" applyNumberFormat="1" applyFont="1" applyBorder="1" applyAlignment="1">
      <alignment horizontal="center" wrapText="1"/>
    </xf>
    <xf numFmtId="0" fontId="37" fillId="0" borderId="5" xfId="0" applyNumberFormat="1" applyFont="1" applyBorder="1" applyAlignment="1">
      <alignment horizontal="center" vertical="center"/>
    </xf>
    <xf numFmtId="0" fontId="37" fillId="0" borderId="14" xfId="0" applyNumberFormat="1" applyFont="1" applyBorder="1" applyAlignment="1">
      <alignment horizontal="center" vertical="center"/>
    </xf>
    <xf numFmtId="0" fontId="37" fillId="0" borderId="6" xfId="0" applyNumberFormat="1" applyFont="1" applyBorder="1" applyAlignment="1">
      <alignment horizontal="center" vertical="center"/>
    </xf>
    <xf numFmtId="0" fontId="37" fillId="0" borderId="9" xfId="0" applyNumberFormat="1" applyFont="1" applyBorder="1" applyAlignment="1">
      <alignment horizontal="center" vertical="center"/>
    </xf>
    <xf numFmtId="0" fontId="37" fillId="0" borderId="13" xfId="0" applyNumberFormat="1" applyFont="1" applyBorder="1" applyAlignment="1">
      <alignment horizontal="center" vertical="center"/>
    </xf>
    <xf numFmtId="0" fontId="37" fillId="0" borderId="10" xfId="0" applyNumberFormat="1" applyFont="1" applyBorder="1" applyAlignment="1">
      <alignment horizontal="center" vertical="center"/>
    </xf>
    <xf numFmtId="0" fontId="33" fillId="0" borderId="14" xfId="0" applyNumberFormat="1" applyFont="1" applyBorder="1" applyAlignment="1">
      <alignment horizontal="center"/>
    </xf>
    <xf numFmtId="0" fontId="35" fillId="0" borderId="0" xfId="0" applyNumberFormat="1" applyFont="1" applyAlignment="1">
      <alignment horizontal="center"/>
    </xf>
    <xf numFmtId="0" fontId="35" fillId="0" borderId="9" xfId="0" applyNumberFormat="1" applyFont="1" applyBorder="1" applyAlignment="1">
      <alignment horizontal="center"/>
    </xf>
    <xf numFmtId="0" fontId="35" fillId="0" borderId="13" xfId="0" applyNumberFormat="1" applyFont="1" applyBorder="1" applyAlignment="1">
      <alignment horizontal="center"/>
    </xf>
    <xf numFmtId="0" fontId="37" fillId="0" borderId="5" xfId="0" applyNumberFormat="1" applyFont="1" applyBorder="1" applyAlignment="1">
      <alignment horizontal="center"/>
    </xf>
    <xf numFmtId="0" fontId="37" fillId="0" borderId="14" xfId="0" applyNumberFormat="1" applyFont="1" applyBorder="1" applyAlignment="1">
      <alignment horizontal="center"/>
    </xf>
    <xf numFmtId="0" fontId="37" fillId="0" borderId="9" xfId="0" applyNumberFormat="1" applyFont="1" applyBorder="1" applyAlignment="1">
      <alignment horizontal="center"/>
    </xf>
    <xf numFmtId="0" fontId="37" fillId="0" borderId="13" xfId="0" applyNumberFormat="1" applyFont="1" applyBorder="1" applyAlignment="1">
      <alignment horizontal="center"/>
    </xf>
    <xf numFmtId="0" fontId="37" fillId="0" borderId="6" xfId="0" applyNumberFormat="1" applyFont="1" applyBorder="1" applyAlignment="1">
      <alignment horizontal="center"/>
    </xf>
    <xf numFmtId="0" fontId="37" fillId="0" borderId="10" xfId="0" applyNumberFormat="1" applyFont="1" applyBorder="1" applyAlignment="1">
      <alignment horizontal="center"/>
    </xf>
    <xf numFmtId="0" fontId="38" fillId="0" borderId="3" xfId="0" applyNumberFormat="1" applyFont="1" applyBorder="1" applyAlignment="1">
      <alignment horizontal="center" vertical="center"/>
    </xf>
    <xf numFmtId="0" fontId="32" fillId="0" borderId="3" xfId="0" applyNumberFormat="1" applyFont="1" applyBorder="1" applyAlignment="1">
      <alignment horizontal="center" vertical="center"/>
    </xf>
    <xf numFmtId="0" fontId="32" fillId="0" borderId="3" xfId="0" applyNumberFormat="1" applyFont="1" applyBorder="1" applyAlignment="1">
      <alignment horizontal="center" wrapText="1"/>
    </xf>
    <xf numFmtId="0" fontId="32" fillId="0" borderId="5" xfId="0" applyNumberFormat="1" applyFont="1" applyBorder="1" applyAlignment="1">
      <alignment horizontal="center" vertical="center"/>
    </xf>
    <xf numFmtId="0" fontId="32" fillId="0" borderId="14" xfId="0" applyNumberFormat="1" applyFont="1" applyBorder="1" applyAlignment="1">
      <alignment horizontal="center" vertical="center"/>
    </xf>
    <xf numFmtId="0" fontId="32" fillId="0" borderId="6" xfId="0" applyNumberFormat="1" applyFont="1" applyBorder="1" applyAlignment="1">
      <alignment horizontal="center" vertical="center"/>
    </xf>
    <xf numFmtId="0" fontId="32" fillId="0" borderId="9" xfId="0" applyNumberFormat="1" applyFont="1" applyBorder="1" applyAlignment="1">
      <alignment horizontal="center" vertical="center"/>
    </xf>
    <xf numFmtId="0" fontId="32" fillId="0" borderId="13" xfId="0" applyNumberFormat="1" applyFont="1" applyBorder="1" applyAlignment="1">
      <alignment horizontal="center" vertical="center"/>
    </xf>
    <xf numFmtId="0" fontId="32" fillId="0" borderId="10" xfId="0" applyNumberFormat="1" applyFont="1" applyBorder="1" applyAlignment="1">
      <alignment horizontal="center" vertical="center"/>
    </xf>
    <xf numFmtId="0" fontId="32" fillId="0" borderId="8" xfId="0" applyNumberFormat="1" applyFont="1" applyBorder="1" applyAlignment="1">
      <alignment horizontal="center" vertical="center"/>
    </xf>
    <xf numFmtId="0" fontId="32" fillId="0" borderId="8" xfId="0" applyNumberFormat="1" applyFont="1" applyBorder="1" applyAlignment="1">
      <alignment horizontal="center" wrapText="1"/>
    </xf>
    <xf numFmtId="0" fontId="31" fillId="0" borderId="0" xfId="0" applyNumberFormat="1" applyFont="1" applyAlignment="1">
      <alignment horizontal="center"/>
    </xf>
    <xf numFmtId="0" fontId="31" fillId="0" borderId="9" xfId="0" applyNumberFormat="1" applyFont="1" applyBorder="1" applyAlignment="1">
      <alignment horizontal="center"/>
    </xf>
    <xf numFmtId="0" fontId="31" fillId="0" borderId="13" xfId="0" applyNumberFormat="1" applyFont="1" applyBorder="1" applyAlignment="1">
      <alignment horizontal="center"/>
    </xf>
    <xf numFmtId="0" fontId="32" fillId="0" borderId="3" xfId="0" applyNumberFormat="1" applyFont="1" applyBorder="1" applyAlignment="1">
      <alignment horizontal="center" vertical="center" wrapText="1"/>
    </xf>
    <xf numFmtId="0" fontId="32" fillId="0" borderId="11" xfId="0" applyNumberFormat="1" applyFont="1" applyBorder="1" applyAlignment="1">
      <alignment horizontal="center" vertical="center"/>
    </xf>
    <xf numFmtId="0" fontId="32" fillId="0" borderId="16" xfId="0" applyNumberFormat="1" applyFont="1" applyBorder="1" applyAlignment="1">
      <alignment horizontal="center"/>
    </xf>
    <xf numFmtId="0" fontId="32" fillId="0" borderId="17" xfId="0" applyNumberFormat="1" applyFont="1" applyBorder="1" applyAlignment="1">
      <alignment horizontal="center"/>
    </xf>
    <xf numFmtId="0" fontId="32" fillId="0" borderId="18" xfId="0" applyNumberFormat="1" applyFont="1" applyBorder="1" applyAlignment="1">
      <alignment horizontal="center"/>
    </xf>
    <xf numFmtId="0" fontId="32" fillId="0" borderId="19" xfId="0" applyNumberFormat="1" applyFont="1" applyBorder="1" applyAlignment="1">
      <alignment horizontal="center"/>
    </xf>
    <xf numFmtId="0" fontId="32" fillId="0" borderId="20" xfId="0" applyNumberFormat="1" applyFont="1" applyBorder="1" applyAlignment="1">
      <alignment horizontal="center"/>
    </xf>
    <xf numFmtId="0" fontId="32" fillId="0" borderId="21" xfId="0" applyNumberFormat="1" applyFont="1" applyBorder="1" applyAlignment="1">
      <alignment horizontal="center"/>
    </xf>
    <xf numFmtId="0" fontId="32" fillId="0" borderId="14" xfId="0" applyNumberFormat="1" applyFont="1" applyBorder="1" applyAlignment="1">
      <alignment horizontal="center" wrapText="1"/>
    </xf>
    <xf numFmtId="0" fontId="32" fillId="0" borderId="14" xfId="0" applyNumberFormat="1" applyFont="1" applyBorder="1" applyAlignment="1">
      <alignment horizontal="center"/>
    </xf>
    <xf numFmtId="0" fontId="32" fillId="0" borderId="6" xfId="0" applyNumberFormat="1" applyFont="1" applyBorder="1" applyAlignment="1">
      <alignment horizontal="center"/>
    </xf>
    <xf numFmtId="0" fontId="32" fillId="0" borderId="13" xfId="0" applyNumberFormat="1" applyFont="1" applyBorder="1" applyAlignment="1">
      <alignment horizontal="center"/>
    </xf>
    <xf numFmtId="0" fontId="32" fillId="0" borderId="10" xfId="0" applyNumberFormat="1" applyFont="1" applyBorder="1" applyAlignment="1">
      <alignment horizontal="center"/>
    </xf>
    <xf numFmtId="0" fontId="32" fillId="0" borderId="5" xfId="0" applyNumberFormat="1" applyFont="1" applyBorder="1" applyAlignment="1">
      <alignment horizontal="center"/>
    </xf>
    <xf numFmtId="0" fontId="32" fillId="0" borderId="9" xfId="0" applyNumberFormat="1" applyFont="1" applyBorder="1" applyAlignment="1">
      <alignment horizontal="center"/>
    </xf>
    <xf numFmtId="0" fontId="33" fillId="0" borderId="3" xfId="0" applyNumberFormat="1" applyFont="1" applyBorder="1" applyAlignment="1">
      <alignment horizontal="center" vertical="center"/>
    </xf>
    <xf numFmtId="0" fontId="38" fillId="0" borderId="9" xfId="0" applyNumberFormat="1" applyFont="1" applyBorder="1" applyAlignment="1">
      <alignment horizontal="center"/>
    </xf>
    <xf numFmtId="0" fontId="38" fillId="0" borderId="13" xfId="0" applyNumberFormat="1" applyFont="1" applyBorder="1" applyAlignment="1">
      <alignment horizontal="center"/>
    </xf>
    <xf numFmtId="0" fontId="38" fillId="0" borderId="14" xfId="0" applyNumberFormat="1" applyFont="1" applyBorder="1" applyAlignment="1">
      <alignment horizontal="center"/>
    </xf>
    <xf numFmtId="0" fontId="38" fillId="0" borderId="0" xfId="0" applyNumberFormat="1" applyFont="1" applyAlignment="1">
      <alignment horizontal="center"/>
    </xf>
    <xf numFmtId="0" fontId="36" fillId="0" borderId="3" xfId="0" applyNumberFormat="1" applyFont="1" applyBorder="1" applyAlignment="1">
      <alignment horizontal="center"/>
    </xf>
    <xf numFmtId="0" fontId="35" fillId="0" borderId="3" xfId="0" applyNumberFormat="1" applyFont="1" applyBorder="1" applyAlignment="1" applyProtection="1">
      <alignment horizontal="center" wrapText="1"/>
      <protection locked="0"/>
    </xf>
    <xf numFmtId="0" fontId="35" fillId="0" borderId="3" xfId="0" applyNumberFormat="1" applyFont="1" applyBorder="1" applyAlignment="1" applyProtection="1">
      <alignment horizontal="center"/>
      <protection locked="0"/>
    </xf>
    <xf numFmtId="0" fontId="36" fillId="0" borderId="0" xfId="0" applyNumberFormat="1" applyFont="1" applyAlignment="1" applyProtection="1">
      <alignment horizontal="center"/>
      <protection locked="0"/>
    </xf>
    <xf numFmtId="0" fontId="36" fillId="0" borderId="3" xfId="0" applyNumberFormat="1" applyFont="1" applyBorder="1" applyAlignment="1">
      <alignment horizontal="center" vertical="center"/>
    </xf>
    <xf numFmtId="0" fontId="36" fillId="0" borderId="3" xfId="0" applyNumberFormat="1" applyFont="1" applyBorder="1" applyAlignment="1">
      <alignment horizontal="center" wrapText="1"/>
    </xf>
    <xf numFmtId="0" fontId="36" fillId="0" borderId="11" xfId="0" applyNumberFormat="1" applyFont="1" applyBorder="1" applyAlignment="1">
      <alignment horizontal="center"/>
    </xf>
    <xf numFmtId="0" fontId="36" fillId="0" borderId="12" xfId="0" applyNumberFormat="1" applyFont="1" applyBorder="1" applyAlignment="1">
      <alignment horizontal="center"/>
    </xf>
    <xf numFmtId="0" fontId="36" fillId="0" borderId="11" xfId="0" applyNumberFormat="1" applyFont="1" applyBorder="1" applyAlignment="1">
      <alignment horizontal="left"/>
    </xf>
    <xf numFmtId="0" fontId="36" fillId="0" borderId="12" xfId="0" applyNumberFormat="1" applyFont="1" applyBorder="1" applyAlignment="1">
      <alignment horizontal="left"/>
    </xf>
    <xf numFmtId="0" fontId="36" fillId="0" borderId="14" xfId="0" applyNumberFormat="1" applyFont="1" applyBorder="1" applyAlignment="1" applyProtection="1">
      <alignment horizontal="center"/>
      <protection locked="0"/>
    </xf>
    <xf numFmtId="0" fontId="35" fillId="0" borderId="3" xfId="0" applyNumberFormat="1" applyFont="1" applyBorder="1" applyAlignment="1">
      <alignment horizontal="center" vertical="top" wrapText="1"/>
    </xf>
    <xf numFmtId="0" fontId="35" fillId="0" borderId="11" xfId="0" applyNumberFormat="1" applyFont="1" applyBorder="1" applyAlignment="1">
      <alignment horizontal="center" vertical="top" wrapText="1"/>
    </xf>
    <xf numFmtId="0" fontId="35" fillId="0" borderId="12" xfId="0" applyNumberFormat="1" applyFont="1" applyBorder="1" applyAlignment="1">
      <alignment horizontal="center" vertical="top" wrapText="1"/>
    </xf>
    <xf numFmtId="0" fontId="36" fillId="0" borderId="11" xfId="0" applyNumberFormat="1" applyFont="1" applyBorder="1" applyAlignment="1">
      <alignment horizontal="center" vertical="center"/>
    </xf>
    <xf numFmtId="0" fontId="36" fillId="0" borderId="12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wrapText="1"/>
    </xf>
    <xf numFmtId="0" fontId="54" fillId="3" borderId="11" xfId="0" applyFont="1" applyFill="1" applyBorder="1" applyAlignment="1">
      <alignment horizontal="center" vertical="center" wrapText="1"/>
    </xf>
    <xf numFmtId="0" fontId="54" fillId="3" borderId="12" xfId="0" applyFont="1" applyFill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58" fillId="3" borderId="3" xfId="0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/>
    </xf>
    <xf numFmtId="0" fontId="62" fillId="0" borderId="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1" xfId="0" applyFont="1" applyBorder="1" applyAlignment="1">
      <alignment horizontal="center" wrapText="1"/>
    </xf>
    <xf numFmtId="0" fontId="31" fillId="0" borderId="15" xfId="0" applyFont="1" applyBorder="1" applyAlignment="1">
      <alignment horizontal="center" wrapText="1"/>
    </xf>
    <xf numFmtId="0" fontId="31" fillId="0" borderId="12" xfId="0" applyFont="1" applyBorder="1" applyAlignment="1">
      <alignment horizontal="center" wrapText="1"/>
    </xf>
    <xf numFmtId="0" fontId="31" fillId="0" borderId="9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63" fillId="0" borderId="11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5" fillId="0" borderId="11" xfId="0" applyFont="1" applyBorder="1" applyAlignment="1">
      <alignment horizontal="center" wrapText="1"/>
    </xf>
    <xf numFmtId="0" fontId="65" fillId="0" borderId="15" xfId="0" applyFont="1" applyBorder="1" applyAlignment="1">
      <alignment horizontal="center" wrapText="1"/>
    </xf>
    <xf numFmtId="0" fontId="65" fillId="0" borderId="12" xfId="0" applyFont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0" fontId="35" fillId="0" borderId="15" xfId="0" applyFont="1" applyBorder="1" applyAlignment="1">
      <alignment horizontal="center" wrapText="1"/>
    </xf>
    <xf numFmtId="0" fontId="35" fillId="0" borderId="12" xfId="0" applyFont="1" applyBorder="1" applyAlignment="1">
      <alignment horizontal="center" wrapText="1"/>
    </xf>
    <xf numFmtId="0" fontId="66" fillId="0" borderId="3" xfId="0" applyFont="1" applyBorder="1" applyAlignment="1">
      <alignment horizontal="center"/>
    </xf>
    <xf numFmtId="0" fontId="121" fillId="15" borderId="3" xfId="0" applyFont="1" applyFill="1" applyBorder="1" applyAlignment="1">
      <alignment horizontal="center" vertical="center" wrapText="1"/>
    </xf>
    <xf numFmtId="0" fontId="120" fillId="15" borderId="56" xfId="0" applyFont="1" applyFill="1" applyBorder="1" applyAlignment="1">
      <alignment horizontal="center" wrapText="1"/>
    </xf>
    <xf numFmtId="0" fontId="120" fillId="15" borderId="57" xfId="0" applyFont="1" applyFill="1" applyBorder="1" applyAlignment="1">
      <alignment horizontal="center" wrapText="1"/>
    </xf>
    <xf numFmtId="0" fontId="121" fillId="15" borderId="58" xfId="0" applyFont="1" applyFill="1" applyBorder="1" applyAlignment="1">
      <alignment horizontal="center" wrapText="1"/>
    </xf>
    <xf numFmtId="0" fontId="121" fillId="15" borderId="59" xfId="0" applyFont="1" applyFill="1" applyBorder="1" applyAlignment="1">
      <alignment horizontal="center" wrapText="1"/>
    </xf>
    <xf numFmtId="0" fontId="120" fillId="18" borderId="13" xfId="0" applyFont="1" applyFill="1" applyBorder="1" applyAlignment="1">
      <alignment horizontal="center" vertical="center"/>
    </xf>
    <xf numFmtId="0" fontId="121" fillId="19" borderId="4" xfId="0" applyFont="1" applyFill="1" applyBorder="1" applyAlignment="1">
      <alignment horizontal="center" vertical="center"/>
    </xf>
    <xf numFmtId="0" fontId="121" fillId="19" borderId="8" xfId="0" applyFont="1" applyFill="1" applyBorder="1" applyAlignment="1">
      <alignment horizontal="center" vertical="center"/>
    </xf>
    <xf numFmtId="0" fontId="121" fillId="19" borderId="3" xfId="0" applyFont="1" applyFill="1" applyBorder="1" applyAlignment="1">
      <alignment horizontal="center" vertical="center"/>
    </xf>
    <xf numFmtId="0" fontId="121" fillId="19" borderId="11" xfId="0" applyFont="1" applyFill="1" applyBorder="1" applyAlignment="1">
      <alignment horizontal="center" vertical="center"/>
    </xf>
    <xf numFmtId="0" fontId="121" fillId="19" borderId="15" xfId="0" applyFont="1" applyFill="1" applyBorder="1" applyAlignment="1">
      <alignment horizontal="center" vertical="center"/>
    </xf>
    <xf numFmtId="0" fontId="123" fillId="3" borderId="20" xfId="0" applyFont="1" applyFill="1" applyBorder="1" applyAlignment="1">
      <alignment horizontal="center"/>
    </xf>
    <xf numFmtId="0" fontId="123" fillId="3" borderId="16" xfId="0" applyFont="1" applyFill="1" applyBorder="1" applyAlignment="1">
      <alignment horizontal="center"/>
    </xf>
    <xf numFmtId="0" fontId="123" fillId="3" borderId="17" xfId="0" applyFont="1" applyFill="1" applyBorder="1" applyAlignment="1">
      <alignment horizontal="center"/>
    </xf>
    <xf numFmtId="0" fontId="123" fillId="3" borderId="63" xfId="0" applyFont="1" applyFill="1" applyBorder="1" applyAlignment="1">
      <alignment horizontal="center" vertical="center"/>
    </xf>
    <xf numFmtId="0" fontId="123" fillId="3" borderId="65" xfId="0" applyFont="1" applyFill="1" applyBorder="1" applyAlignment="1">
      <alignment horizontal="center" vertical="center"/>
    </xf>
    <xf numFmtId="0" fontId="123" fillId="3" borderId="64" xfId="0" applyFont="1" applyFill="1" applyBorder="1" applyAlignment="1">
      <alignment horizontal="center" vertical="center" wrapText="1"/>
    </xf>
    <xf numFmtId="0" fontId="123" fillId="3" borderId="7" xfId="0" applyFont="1" applyFill="1" applyBorder="1" applyAlignment="1">
      <alignment horizontal="center" vertical="center" wrapText="1"/>
    </xf>
    <xf numFmtId="0" fontId="123" fillId="3" borderId="8" xfId="0" applyFont="1" applyFill="1" applyBorder="1" applyAlignment="1">
      <alignment horizontal="center" vertical="center" wrapText="1"/>
    </xf>
    <xf numFmtId="0" fontId="123" fillId="3" borderId="23" xfId="0" applyFont="1" applyFill="1" applyBorder="1" applyAlignment="1">
      <alignment horizontal="center" vertical="center" wrapText="1"/>
    </xf>
    <xf numFmtId="0" fontId="123" fillId="3" borderId="40" xfId="0" applyFont="1" applyFill="1" applyBorder="1" applyAlignment="1">
      <alignment horizontal="center" vertical="center" wrapText="1"/>
    </xf>
    <xf numFmtId="0" fontId="123" fillId="3" borderId="41" xfId="0" applyFont="1" applyFill="1" applyBorder="1" applyAlignment="1">
      <alignment horizontal="center" vertical="center" wrapText="1"/>
    </xf>
    <xf numFmtId="0" fontId="126" fillId="3" borderId="20" xfId="0" applyFont="1" applyFill="1" applyBorder="1" applyAlignment="1">
      <alignment horizontal="center"/>
    </xf>
    <xf numFmtId="0" fontId="128" fillId="3" borderId="16" xfId="0" applyFont="1" applyFill="1" applyBorder="1" applyAlignment="1">
      <alignment horizontal="center"/>
    </xf>
    <xf numFmtId="0" fontId="128" fillId="3" borderId="17" xfId="0" applyFont="1" applyFill="1" applyBorder="1" applyAlignment="1">
      <alignment horizontal="center"/>
    </xf>
    <xf numFmtId="0" fontId="123" fillId="3" borderId="3" xfId="0" applyFont="1" applyFill="1" applyBorder="1" applyAlignment="1">
      <alignment horizontal="center" vertical="center"/>
    </xf>
    <xf numFmtId="0" fontId="123" fillId="3" borderId="3" xfId="0" applyFont="1" applyFill="1" applyBorder="1" applyAlignment="1">
      <alignment horizontal="center" vertical="center" wrapText="1"/>
    </xf>
    <xf numFmtId="0" fontId="123" fillId="3" borderId="4" xfId="0" applyFont="1" applyFill="1" applyBorder="1" applyAlignment="1">
      <alignment horizontal="center" vertical="center" wrapText="1"/>
    </xf>
    <xf numFmtId="0" fontId="123" fillId="3" borderId="68" xfId="0" applyFont="1" applyFill="1" applyBorder="1" applyAlignment="1">
      <alignment horizontal="center" vertical="center"/>
    </xf>
    <xf numFmtId="0" fontId="123" fillId="3" borderId="16" xfId="0" applyFont="1" applyFill="1" applyBorder="1" applyAlignment="1">
      <alignment horizontal="center" vertical="center" wrapText="1"/>
    </xf>
    <xf numFmtId="0" fontId="123" fillId="3" borderId="19" xfId="0" applyFont="1" applyFill="1" applyBorder="1" applyAlignment="1">
      <alignment horizontal="center" vertical="center" wrapText="1"/>
    </xf>
    <xf numFmtId="0" fontId="123" fillId="3" borderId="23" xfId="0" applyFont="1" applyFill="1" applyBorder="1" applyAlignment="1">
      <alignment horizontal="center" vertical="center"/>
    </xf>
    <xf numFmtId="0" fontId="123" fillId="3" borderId="40" xfId="0" applyFont="1" applyFill="1" applyBorder="1" applyAlignment="1">
      <alignment horizontal="center" vertical="center"/>
    </xf>
    <xf numFmtId="0" fontId="123" fillId="3" borderId="41" xfId="0" applyFont="1" applyFill="1" applyBorder="1" applyAlignment="1">
      <alignment horizontal="center" vertical="center"/>
    </xf>
    <xf numFmtId="0" fontId="68" fillId="0" borderId="13" xfId="0" applyFont="1" applyBorder="1" applyAlignment="1">
      <alignment horizontal="center"/>
    </xf>
    <xf numFmtId="2" fontId="20" fillId="0" borderId="3" xfId="0" applyNumberFormat="1" applyFont="1" applyBorder="1" applyAlignment="1" applyProtection="1">
      <alignment horizontal="center" wrapText="1"/>
      <protection locked="0"/>
    </xf>
    <xf numFmtId="2" fontId="20" fillId="0" borderId="26" xfId="0" applyNumberFormat="1" applyFont="1" applyBorder="1" applyAlignment="1" applyProtection="1">
      <alignment horizontal="center" wrapText="1"/>
      <protection locked="0"/>
    </xf>
    <xf numFmtId="2" fontId="20" fillId="0" borderId="25" xfId="0" applyNumberFormat="1" applyFont="1" applyBorder="1" applyAlignment="1" applyProtection="1">
      <alignment horizontal="center" wrapText="1"/>
      <protection locked="0"/>
    </xf>
    <xf numFmtId="2" fontId="20" fillId="0" borderId="27" xfId="0" applyNumberFormat="1" applyFont="1" applyBorder="1" applyAlignment="1" applyProtection="1">
      <alignment horizontal="center" wrapText="1"/>
      <protection locked="0"/>
    </xf>
    <xf numFmtId="2" fontId="20" fillId="0" borderId="12" xfId="0" applyNumberFormat="1" applyFont="1" applyBorder="1" applyAlignment="1" applyProtection="1">
      <alignment horizontal="center" wrapText="1"/>
      <protection locked="0"/>
    </xf>
    <xf numFmtId="0" fontId="20" fillId="0" borderId="4" xfId="0" applyNumberFormat="1" applyFont="1" applyBorder="1" applyAlignment="1" applyProtection="1">
      <alignment horizontal="center" vertical="center"/>
      <protection locked="0"/>
    </xf>
    <xf numFmtId="0" fontId="20" fillId="0" borderId="8" xfId="0" applyNumberFormat="1" applyFont="1" applyBorder="1" applyAlignment="1" applyProtection="1">
      <alignment horizontal="center" vertical="center"/>
      <protection locked="0"/>
    </xf>
    <xf numFmtId="0" fontId="20" fillId="0" borderId="11" xfId="0" applyNumberFormat="1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2" fontId="20" fillId="0" borderId="22" xfId="0" applyNumberFormat="1" applyFont="1" applyBorder="1" applyAlignment="1" applyProtection="1">
      <alignment horizontal="center" vertical="center"/>
      <protection locked="0"/>
    </xf>
    <xf numFmtId="2" fontId="20" fillId="0" borderId="23" xfId="0" applyNumberFormat="1" applyFont="1" applyBorder="1" applyAlignment="1" applyProtection="1">
      <alignment horizontal="center" vertical="center"/>
      <protection locked="0"/>
    </xf>
    <xf numFmtId="2" fontId="20" fillId="0" borderId="24" xfId="0" applyNumberFormat="1" applyFont="1" applyBorder="1" applyAlignment="1" applyProtection="1">
      <alignment horizontal="center" vertical="center"/>
      <protection locked="0"/>
    </xf>
    <xf numFmtId="0" fontId="16" fillId="0" borderId="0" xfId="0" applyNumberFormat="1" applyFont="1" applyAlignment="1" applyProtection="1">
      <alignment horizontal="center"/>
      <protection locked="0"/>
    </xf>
    <xf numFmtId="0" fontId="20" fillId="0" borderId="0" xfId="0" applyNumberFormat="1" applyFont="1" applyAlignment="1" applyProtection="1">
      <alignment horizontal="center"/>
      <protection locked="0"/>
    </xf>
    <xf numFmtId="0" fontId="20" fillId="0" borderId="13" xfId="0" applyNumberFormat="1" applyFont="1" applyBorder="1" applyAlignment="1" applyProtection="1">
      <alignment horizontal="center"/>
      <protection locked="0"/>
    </xf>
    <xf numFmtId="0" fontId="20" fillId="0" borderId="3" xfId="0" applyNumberFormat="1" applyFont="1" applyBorder="1" applyAlignment="1" applyProtection="1">
      <alignment horizontal="center" vertical="center"/>
      <protection locked="0"/>
    </xf>
    <xf numFmtId="2" fontId="20" fillId="0" borderId="3" xfId="0" applyNumberFormat="1" applyFont="1" applyBorder="1" applyAlignment="1" applyProtection="1">
      <alignment horizontal="center" vertical="center"/>
      <protection locked="0"/>
    </xf>
    <xf numFmtId="2" fontId="20" fillId="0" borderId="5" xfId="0" applyNumberFormat="1" applyFont="1" applyBorder="1" applyAlignment="1" applyProtection="1">
      <alignment horizontal="center" vertical="center" wrapText="1"/>
      <protection locked="0"/>
    </xf>
    <xf numFmtId="2" fontId="20" fillId="0" borderId="6" xfId="0" applyNumberFormat="1" applyFont="1" applyBorder="1" applyAlignment="1" applyProtection="1">
      <alignment horizontal="center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2" fontId="20" fillId="0" borderId="10" xfId="0" applyNumberFormat="1" applyFont="1" applyBorder="1" applyAlignment="1" applyProtection="1">
      <alignment horizontal="center" vertical="center" wrapText="1"/>
      <protection locked="0"/>
    </xf>
    <xf numFmtId="0" fontId="68" fillId="0" borderId="3" xfId="0" applyFont="1" applyBorder="1" applyAlignment="1">
      <alignment horizontal="center"/>
    </xf>
    <xf numFmtId="0" fontId="69" fillId="0" borderId="3" xfId="0" applyFont="1" applyBorder="1" applyAlignment="1">
      <alignment horizontal="center"/>
    </xf>
    <xf numFmtId="0" fontId="69" fillId="0" borderId="11" xfId="0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5" fillId="0" borderId="3" xfId="0" applyFont="1" applyBorder="1" applyAlignment="1">
      <alignment horizontal="center" vertical="center" wrapText="1"/>
    </xf>
    <xf numFmtId="0" fontId="75" fillId="0" borderId="3" xfId="0" applyFont="1" applyBorder="1" applyAlignment="1">
      <alignment horizontal="left"/>
    </xf>
    <xf numFmtId="0" fontId="75" fillId="0" borderId="0" xfId="0" applyFont="1" applyAlignment="1" applyProtection="1">
      <alignment horizontal="center"/>
      <protection locked="0"/>
    </xf>
    <xf numFmtId="0" fontId="75" fillId="0" borderId="13" xfId="0" applyFont="1" applyBorder="1" applyAlignment="1">
      <alignment horizontal="right" vertical="center" wrapText="1"/>
    </xf>
    <xf numFmtId="0" fontId="75" fillId="0" borderId="3" xfId="0" applyFont="1" applyBorder="1" applyAlignment="1">
      <alignment horizontal="center" vertical="center"/>
    </xf>
    <xf numFmtId="0" fontId="75" fillId="0" borderId="3" xfId="0" applyFont="1" applyBorder="1" applyAlignment="1" applyProtection="1">
      <alignment horizontal="center" vertical="center" wrapText="1"/>
      <protection locked="0"/>
    </xf>
    <xf numFmtId="0" fontId="75" fillId="0" borderId="3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>
      <alignment horizontal="center" vertical="center" wrapText="1"/>
    </xf>
    <xf numFmtId="2" fontId="75" fillId="0" borderId="3" xfId="0" applyNumberFormat="1" applyFont="1" applyBorder="1" applyAlignment="1">
      <alignment horizontal="center" vertical="center" wrapText="1"/>
    </xf>
    <xf numFmtId="0" fontId="69" fillId="0" borderId="69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7" fillId="0" borderId="3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 applyProtection="1">
      <alignment horizontal="center" vertical="center" wrapText="1"/>
      <protection locked="0"/>
    </xf>
    <xf numFmtId="0" fontId="7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12" xfId="0" applyNumberFormat="1" applyBorder="1" applyAlignment="1" applyProtection="1">
      <alignment horizontal="center" vertical="center" wrapText="1"/>
      <protection locked="0"/>
    </xf>
    <xf numFmtId="0" fontId="7" fillId="0" borderId="11" xfId="0" applyNumberFormat="1" applyFont="1" applyBorder="1" applyAlignment="1">
      <alignment horizontal="center" wrapText="1"/>
    </xf>
    <xf numFmtId="0" fontId="0" fillId="0" borderId="15" xfId="0" applyNumberFormat="1" applyBorder="1" applyAlignment="1" applyProtection="1">
      <alignment horizontal="center" wrapText="1"/>
      <protection locked="0"/>
    </xf>
    <xf numFmtId="0" fontId="7" fillId="0" borderId="11" xfId="0" applyNumberFormat="1" applyFont="1" applyBorder="1" applyAlignment="1">
      <alignment horizontal="left"/>
    </xf>
    <xf numFmtId="0" fontId="7" fillId="0" borderId="12" xfId="0" applyNumberFormat="1" applyFont="1" applyBorder="1" applyAlignment="1">
      <alignment horizontal="left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wrapText="1"/>
    </xf>
    <xf numFmtId="0" fontId="7" fillId="0" borderId="3" xfId="0" applyNumberFormat="1" applyFont="1" applyBorder="1" applyAlignment="1">
      <alignment horizontal="left" vertical="center"/>
    </xf>
    <xf numFmtId="0" fontId="76" fillId="0" borderId="11" xfId="0" applyNumberFormat="1" applyFont="1" applyBorder="1" applyAlignment="1">
      <alignment horizontal="center" vertical="center"/>
    </xf>
    <xf numFmtId="0" fontId="76" fillId="0" borderId="15" xfId="0" applyNumberFormat="1" applyFont="1" applyBorder="1" applyAlignment="1">
      <alignment horizontal="center" vertical="center"/>
    </xf>
    <xf numFmtId="0" fontId="76" fillId="0" borderId="12" xfId="0" applyNumberFormat="1" applyFont="1" applyBorder="1" applyAlignment="1">
      <alignment horizontal="center" vertical="center"/>
    </xf>
    <xf numFmtId="0" fontId="76" fillId="0" borderId="11" xfId="0" applyNumberFormat="1" applyFont="1" applyBorder="1" applyAlignment="1">
      <alignment horizontal="center" vertical="center" wrapText="1"/>
    </xf>
    <xf numFmtId="0" fontId="76" fillId="0" borderId="1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shrinkToFit="1"/>
    </xf>
    <xf numFmtId="0" fontId="4" fillId="0" borderId="11" xfId="0" applyFont="1" applyBorder="1" applyAlignment="1" applyProtection="1">
      <alignment horizontal="center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/>
    </xf>
    <xf numFmtId="0" fontId="33" fillId="0" borderId="11" xfId="0" applyNumberFormat="1" applyFont="1" applyBorder="1" applyAlignment="1">
      <alignment horizontal="left"/>
    </xf>
    <xf numFmtId="0" fontId="33" fillId="0" borderId="12" xfId="0" applyNumberFormat="1" applyFont="1" applyBorder="1" applyAlignment="1">
      <alignment horizontal="left"/>
    </xf>
    <xf numFmtId="0" fontId="38" fillId="0" borderId="0" xfId="0" applyNumberFormat="1" applyFont="1" applyAlignment="1">
      <alignment horizontal="center" wrapText="1"/>
    </xf>
    <xf numFmtId="0" fontId="37" fillId="0" borderId="13" xfId="0" applyNumberFormat="1" applyFont="1" applyBorder="1" applyAlignment="1">
      <alignment horizontal="center" wrapText="1"/>
    </xf>
    <xf numFmtId="0" fontId="33" fillId="0" borderId="7" xfId="0" applyNumberFormat="1" applyFont="1" applyBorder="1" applyAlignment="1">
      <alignment horizontal="center" vertical="center"/>
    </xf>
    <xf numFmtId="0" fontId="33" fillId="0" borderId="8" xfId="0" applyNumberFormat="1" applyFont="1" applyBorder="1" applyAlignment="1">
      <alignment horizontal="center" vertical="center"/>
    </xf>
    <xf numFmtId="0" fontId="33" fillId="0" borderId="3" xfId="0" applyNumberFormat="1" applyFont="1" applyBorder="1" applyAlignment="1">
      <alignment horizontal="left" vertical="center"/>
    </xf>
    <xf numFmtId="0" fontId="33" fillId="0" borderId="11" xfId="0" applyNumberFormat="1" applyFont="1" applyBorder="1" applyAlignment="1">
      <alignment horizontal="center" vertical="center" wrapText="1"/>
    </xf>
    <xf numFmtId="0" fontId="33" fillId="0" borderId="15" xfId="0" applyNumberFormat="1" applyFont="1" applyBorder="1" applyAlignment="1" applyProtection="1">
      <alignment horizontal="center" vertical="center" wrapText="1"/>
      <protection locked="0"/>
    </xf>
    <xf numFmtId="0" fontId="33" fillId="0" borderId="12" xfId="0" applyNumberFormat="1" applyFont="1" applyBorder="1" applyAlignment="1" applyProtection="1">
      <alignment horizontal="center" vertical="center" wrapText="1"/>
      <protection locked="0"/>
    </xf>
    <xf numFmtId="0" fontId="33" fillId="0" borderId="11" xfId="0" applyNumberFormat="1" applyFont="1" applyBorder="1" applyAlignment="1">
      <alignment horizontal="center" wrapText="1"/>
    </xf>
    <xf numFmtId="0" fontId="33" fillId="0" borderId="15" xfId="0" applyNumberFormat="1" applyFont="1" applyBorder="1" applyAlignment="1" applyProtection="1">
      <alignment horizontal="center" wrapText="1"/>
      <protection locked="0"/>
    </xf>
    <xf numFmtId="0" fontId="33" fillId="0" borderId="12" xfId="0" applyNumberFormat="1" applyFont="1" applyBorder="1" applyAlignment="1" applyProtection="1">
      <alignment horizontal="center" wrapText="1"/>
      <protection locked="0"/>
    </xf>
    <xf numFmtId="0" fontId="18" fillId="0" borderId="5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9" xfId="0" applyNumberFormat="1" applyFont="1" applyBorder="1" applyAlignment="1" applyProtection="1">
      <alignment horizontal="center" vertical="center" wrapText="1"/>
      <protection locked="0"/>
    </xf>
    <xf numFmtId="0" fontId="82" fillId="0" borderId="11" xfId="0" applyFont="1" applyFill="1" applyBorder="1" applyAlignment="1">
      <alignment horizontal="center" vertical="center"/>
    </xf>
    <xf numFmtId="0" fontId="82" fillId="0" borderId="15" xfId="0" applyFont="1" applyFill="1" applyBorder="1" applyAlignment="1">
      <alignment horizontal="center" vertical="center"/>
    </xf>
    <xf numFmtId="0" fontId="82" fillId="0" borderId="12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7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72" fillId="0" borderId="4" xfId="0" applyFont="1" applyBorder="1" applyAlignment="1">
      <alignment horizontal="center" vertical="center" wrapText="1"/>
    </xf>
    <xf numFmtId="0" fontId="72" fillId="0" borderId="8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/>
    </xf>
    <xf numFmtId="0" fontId="72" fillId="0" borderId="8" xfId="0" applyFont="1" applyBorder="1" applyAlignment="1">
      <alignment horizontal="center" vertical="center"/>
    </xf>
    <xf numFmtId="0" fontId="72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0" fontId="79" fillId="3" borderId="0" xfId="0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 applyAlignment="1" applyProtection="1">
      <alignment horizont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97" fillId="0" borderId="11" xfId="0" applyFont="1" applyBorder="1" applyAlignment="1">
      <alignment horizontal="center" vertical="center" wrapText="1"/>
    </xf>
    <xf numFmtId="0" fontId="97" fillId="0" borderId="15" xfId="0" applyFont="1" applyBorder="1" applyAlignment="1">
      <alignment horizontal="center" vertical="center" wrapText="1"/>
    </xf>
    <xf numFmtId="0" fontId="97" fillId="0" borderId="12" xfId="0" applyFont="1" applyBorder="1" applyAlignment="1">
      <alignment horizontal="center" vertical="center" wrapText="1"/>
    </xf>
    <xf numFmtId="0" fontId="99" fillId="0" borderId="3" xfId="0" applyFont="1" applyBorder="1" applyAlignment="1">
      <alignment horizontal="center" vertical="center" wrapText="1"/>
    </xf>
    <xf numFmtId="0" fontId="100" fillId="0" borderId="3" xfId="0" applyFont="1" applyBorder="1" applyAlignment="1">
      <alignment horizontal="center" vertical="center" wrapText="1"/>
    </xf>
    <xf numFmtId="0" fontId="101" fillId="0" borderId="3" xfId="0" applyFont="1" applyBorder="1" applyAlignment="1">
      <alignment horizontal="center" vertical="center" wrapText="1"/>
    </xf>
    <xf numFmtId="0" fontId="60" fillId="0" borderId="0" xfId="0" applyFont="1" applyAlignment="1">
      <alignment horizontal="center" wrapText="1"/>
    </xf>
    <xf numFmtId="0" fontId="110" fillId="0" borderId="30" xfId="0" applyFont="1" applyBorder="1" applyAlignment="1">
      <alignment horizontal="center"/>
    </xf>
    <xf numFmtId="0" fontId="110" fillId="0" borderId="31" xfId="0" applyFont="1" applyBorder="1" applyAlignment="1">
      <alignment horizontal="center"/>
    </xf>
    <xf numFmtId="0" fontId="110" fillId="0" borderId="32" xfId="0" applyFont="1" applyBorder="1" applyAlignment="1">
      <alignment horizontal="center"/>
    </xf>
    <xf numFmtId="0" fontId="60" fillId="10" borderId="34" xfId="0" applyFont="1" applyFill="1" applyBorder="1" applyAlignment="1">
      <alignment horizontal="center" wrapText="1"/>
    </xf>
    <xf numFmtId="0" fontId="60" fillId="10" borderId="35" xfId="0" applyFont="1" applyFill="1" applyBorder="1" applyAlignment="1">
      <alignment horizontal="center" wrapText="1"/>
    </xf>
    <xf numFmtId="0" fontId="111" fillId="10" borderId="30" xfId="0" applyFont="1" applyFill="1" applyBorder="1" applyAlignment="1">
      <alignment horizontal="center" wrapText="1"/>
    </xf>
    <xf numFmtId="0" fontId="111" fillId="10" borderId="32" xfId="0" applyFont="1" applyFill="1" applyBorder="1" applyAlignment="1">
      <alignment horizontal="center" wrapText="1"/>
    </xf>
    <xf numFmtId="0" fontId="111" fillId="10" borderId="34" xfId="0" applyFont="1" applyFill="1" applyBorder="1" applyAlignment="1">
      <alignment horizontal="center" vertical="top" wrapText="1"/>
    </xf>
    <xf numFmtId="0" fontId="111" fillId="10" borderId="35" xfId="0" applyFont="1" applyFill="1" applyBorder="1" applyAlignment="1">
      <alignment horizontal="center" vertical="top" wrapText="1"/>
    </xf>
    <xf numFmtId="0" fontId="114" fillId="12" borderId="30" xfId="0" applyFont="1" applyFill="1" applyBorder="1" applyAlignment="1">
      <alignment horizontal="center" vertical="top" wrapText="1"/>
    </xf>
    <xf numFmtId="0" fontId="114" fillId="12" borderId="31" xfId="0" applyFont="1" applyFill="1" applyBorder="1" applyAlignment="1">
      <alignment horizontal="center" vertical="top" wrapText="1"/>
    </xf>
    <xf numFmtId="0" fontId="114" fillId="12" borderId="36" xfId="0" applyFont="1" applyFill="1" applyBorder="1" applyAlignment="1">
      <alignment horizontal="center" vertical="top" wrapText="1"/>
    </xf>
    <xf numFmtId="0" fontId="116" fillId="12" borderId="30" xfId="0" applyFont="1" applyFill="1" applyBorder="1" applyAlignment="1">
      <alignment horizontal="center"/>
    </xf>
    <xf numFmtId="0" fontId="116" fillId="12" borderId="31" xfId="0" applyFont="1" applyFill="1" applyBorder="1" applyAlignment="1">
      <alignment horizontal="center"/>
    </xf>
    <xf numFmtId="0" fontId="116" fillId="12" borderId="36" xfId="0" applyFont="1" applyFill="1" applyBorder="1" applyAlignment="1">
      <alignment horizontal="center"/>
    </xf>
    <xf numFmtId="0" fontId="102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 wrapText="1"/>
    </xf>
    <xf numFmtId="0" fontId="46" fillId="0" borderId="3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46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wrapText="1"/>
    </xf>
    <xf numFmtId="0" fontId="60" fillId="0" borderId="3" xfId="0" applyFont="1" applyFill="1" applyBorder="1" applyAlignment="1">
      <alignment horizontal="center"/>
    </xf>
    <xf numFmtId="0" fontId="107" fillId="0" borderId="3" xfId="0" applyFont="1" applyFill="1" applyBorder="1" applyAlignment="1">
      <alignment horizontal="center" vertical="center" wrapText="1"/>
    </xf>
    <xf numFmtId="0" fontId="107" fillId="0" borderId="11" xfId="0" applyFont="1" applyFill="1" applyBorder="1" applyAlignment="1">
      <alignment horizontal="center" vertical="center" wrapText="1"/>
    </xf>
    <xf numFmtId="0" fontId="107" fillId="0" borderId="15" xfId="0" applyFont="1" applyFill="1" applyBorder="1" applyAlignment="1">
      <alignment horizontal="center" vertical="center" wrapText="1"/>
    </xf>
    <xf numFmtId="0" fontId="107" fillId="0" borderId="12" xfId="0" applyFont="1" applyFill="1" applyBorder="1" applyAlignment="1">
      <alignment horizontal="center" vertical="center" wrapText="1"/>
    </xf>
  </cellXfs>
  <cellStyles count="5">
    <cellStyle name="Hyperlink" xfId="2" builtinId="8"/>
    <cellStyle name="Normal" xfId="0" builtinId="0"/>
    <cellStyle name="Normal 2" xfId="3"/>
    <cellStyle name="Normal 3" xfId="4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190500</xdr:colOff>
      <xdr:row>11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190500</xdr:colOff>
      <xdr:row>18</xdr:row>
      <xdr:rowOff>142875</xdr:rowOff>
    </xdr:to>
    <xdr:pic>
      <xdr:nvPicPr>
        <xdr:cNvPr id="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85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rtal\2020-21\SEPTEMBER%20QUARTER%202020\Data%20downloaded%20from%20the%20Portal%20-%20FINAL\bank-2-ACP-BAL%20OS-LBS-MIS%201-3%20RE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rtal\2020-21\SEPTEMBER%20QUARTER%202020\Data%20downloaded%20from%20the%20Portal%20-%20FINAL\MINORITI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rtal\2020-21\SEPTEMBER%20QUARTER%202020\Data%20downloaded%20from%20the%20Portal%20-%20FINAL\BankWiseSH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rtal\2020-21\SEPTEMBER%20QUARTER%202020\Data%20downloaded%20from%20the%20Portal%20-%20FINAL\Deposits,%20Advances%20&amp;%20CdRat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rtal\2020-21\SEPTEMBER%20QUARTER%202020\Data%20downloaded%20from%20the%20Portal%20-%20FINAL\PMEGP%20N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-SEC-ADV-BANKS"/>
      <sheetName val="PRI-SEC-ADVANCES-DT-WISE"/>
      <sheetName val="NON-PSA-BKWISE"/>
      <sheetName val="non-psa-dtwise"/>
      <sheetName val="ACP-PRIORITY-banks"/>
      <sheetName val="Acp-distwise"/>
      <sheetName val="ACP-NON-PRIORITY"/>
      <sheetName val="ACP_Non-pri-dtwise"/>
      <sheetName val="LBS-I Pub"/>
      <sheetName val="LBS-I Pvt"/>
      <sheetName val="LBS-I RRB"/>
      <sheetName val="lbs-I-coop"/>
      <sheetName val="LBS-i-ksFC"/>
      <sheetName val="lbs-I-SmallFin"/>
      <sheetName val="lbs-I-Other"/>
      <sheetName val="lbs-I-PaymentBank"/>
      <sheetName val="LBS-I Tot"/>
      <sheetName val="LBS-II Pub"/>
      <sheetName val="LBS_II Pvt"/>
      <sheetName val="LBS-II RRB"/>
      <sheetName val="LBS-II-COOP"/>
      <sheetName val="LBS-II-KSFC"/>
      <sheetName val="LBS-II-SmallFin"/>
      <sheetName val="LBS-II-Other"/>
      <sheetName val="LBS-II-PaymentBank"/>
      <sheetName val="LBS-II Tot"/>
      <sheetName val="LBS-iii-PSB"/>
      <sheetName val="lbs-III-PVT sec"/>
      <sheetName val="lbs-iii-rrbS"/>
      <sheetName val="LBS-III-COOP"/>
      <sheetName val="LBS-III-KSFC"/>
      <sheetName val="LBS-III-SmallFin"/>
      <sheetName val="LBS-III-Other"/>
      <sheetName val="LBS-III-PaymentBank"/>
      <sheetName val="LBS-iii-tOT"/>
    </sheetNames>
    <sheetDataSet>
      <sheetData sheetId="0"/>
      <sheetData sheetId="1">
        <row r="4">
          <cell r="X4" t="str">
            <v xml:space="preserve"> Balance O/S as at 30.9.2020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C12">
            <v>6816154</v>
          </cell>
          <cell r="D12">
            <v>95027.119599700003</v>
          </cell>
        </row>
        <row r="13">
          <cell r="C13">
            <v>449605</v>
          </cell>
          <cell r="D13">
            <v>7025.6862873000009</v>
          </cell>
        </row>
        <row r="14">
          <cell r="C14">
            <v>429301</v>
          </cell>
          <cell r="D14">
            <v>10146.157733377999</v>
          </cell>
        </row>
        <row r="15">
          <cell r="C15">
            <v>1852201</v>
          </cell>
          <cell r="D15">
            <v>93088.653900084013</v>
          </cell>
        </row>
        <row r="16">
          <cell r="C16">
            <v>671875</v>
          </cell>
          <cell r="D16">
            <v>35634.557560542002</v>
          </cell>
        </row>
        <row r="17">
          <cell r="C17">
            <v>362217</v>
          </cell>
          <cell r="D17">
            <v>23249.810331541998</v>
          </cell>
        </row>
        <row r="18">
          <cell r="C18">
            <v>171436</v>
          </cell>
          <cell r="D18">
            <v>12880.369644000002</v>
          </cell>
        </row>
        <row r="19">
          <cell r="C19">
            <v>164467</v>
          </cell>
          <cell r="D19">
            <v>7448.9207720000004</v>
          </cell>
        </row>
        <row r="20">
          <cell r="C20">
            <v>482206</v>
          </cell>
          <cell r="D20">
            <v>13874.995591999997</v>
          </cell>
        </row>
        <row r="21">
          <cell r="C21">
            <v>19364</v>
          </cell>
          <cell r="D21">
            <v>3018.9349999999999</v>
          </cell>
        </row>
        <row r="22">
          <cell r="C22">
            <v>162227</v>
          </cell>
          <cell r="D22">
            <v>5804.5783670000001</v>
          </cell>
        </row>
        <row r="23">
          <cell r="C23">
            <v>297366</v>
          </cell>
          <cell r="D23">
            <v>27054.766635</v>
          </cell>
        </row>
        <row r="24">
          <cell r="C24">
            <v>100591</v>
          </cell>
          <cell r="D24">
            <v>2318.1452629919995</v>
          </cell>
        </row>
        <row r="25">
          <cell r="C25">
            <v>57878</v>
          </cell>
          <cell r="D25">
            <v>1702.2766199950001</v>
          </cell>
        </row>
        <row r="26">
          <cell r="C26">
            <v>533718</v>
          </cell>
          <cell r="D26">
            <v>10753.909274547799</v>
          </cell>
        </row>
        <row r="27">
          <cell r="C27">
            <v>10718405</v>
          </cell>
          <cell r="D27">
            <v>255940.22867988399</v>
          </cell>
        </row>
        <row r="28">
          <cell r="C28">
            <v>1480960</v>
          </cell>
          <cell r="D28">
            <v>40079.077752000005</v>
          </cell>
        </row>
        <row r="30">
          <cell r="C30">
            <v>63053</v>
          </cell>
          <cell r="D30">
            <v>1820.1386999999997</v>
          </cell>
        </row>
        <row r="31">
          <cell r="C31">
            <v>46202</v>
          </cell>
          <cell r="D31">
            <v>1920.1430000000003</v>
          </cell>
        </row>
        <row r="32">
          <cell r="C32">
            <v>88028</v>
          </cell>
          <cell r="D32">
            <v>12897.243500002998</v>
          </cell>
        </row>
        <row r="33">
          <cell r="C33">
            <v>423155</v>
          </cell>
          <cell r="D33">
            <v>17942.173100000004</v>
          </cell>
        </row>
        <row r="34">
          <cell r="C34">
            <v>715088</v>
          </cell>
          <cell r="D34">
            <v>75036.120299999995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C10">
            <v>3963256</v>
          </cell>
          <cell r="D10">
            <v>47351.629432715628</v>
          </cell>
          <cell r="E10">
            <v>9662466</v>
          </cell>
          <cell r="F10">
            <v>120297.80172309019</v>
          </cell>
        </row>
        <row r="11">
          <cell r="C11">
            <v>378720</v>
          </cell>
          <cell r="D11">
            <v>1208.2331878309999</v>
          </cell>
          <cell r="E11">
            <v>331657</v>
          </cell>
          <cell r="F11">
            <v>4939.6157108112993</v>
          </cell>
        </row>
        <row r="12">
          <cell r="C12">
            <v>337296</v>
          </cell>
          <cell r="D12">
            <v>7186.1445708009196</v>
          </cell>
          <cell r="E12">
            <v>346958</v>
          </cell>
          <cell r="F12">
            <v>17040.175381178298</v>
          </cell>
        </row>
        <row r="13">
          <cell r="C13">
            <v>824164</v>
          </cell>
          <cell r="D13">
            <v>46542.852512784571</v>
          </cell>
          <cell r="E13">
            <v>1997012</v>
          </cell>
          <cell r="F13">
            <v>100521.6690251711</v>
          </cell>
        </row>
        <row r="14">
          <cell r="C14">
            <v>502794</v>
          </cell>
          <cell r="D14">
            <v>17951.68283642504</v>
          </cell>
          <cell r="E14">
            <v>1687110</v>
          </cell>
          <cell r="F14">
            <v>39882.231275262806</v>
          </cell>
        </row>
        <row r="15">
          <cell r="C15">
            <v>240648</v>
          </cell>
          <cell r="D15">
            <v>17930.97475130267</v>
          </cell>
          <cell r="E15">
            <v>174509</v>
          </cell>
          <cell r="F15">
            <v>38000.991470266206</v>
          </cell>
        </row>
        <row r="16">
          <cell r="C16">
            <v>7662</v>
          </cell>
          <cell r="D16">
            <v>4821.2919281450895</v>
          </cell>
          <cell r="E16">
            <v>12691</v>
          </cell>
          <cell r="F16">
            <v>11940.539512927031</v>
          </cell>
        </row>
        <row r="17">
          <cell r="C17">
            <v>924</v>
          </cell>
          <cell r="D17">
            <v>192.16979727</v>
          </cell>
          <cell r="E17">
            <v>3756</v>
          </cell>
          <cell r="F17">
            <v>105.779693815</v>
          </cell>
        </row>
        <row r="18">
          <cell r="C18">
            <v>72136</v>
          </cell>
          <cell r="D18">
            <v>5646.7331996418106</v>
          </cell>
          <cell r="E18">
            <v>118946</v>
          </cell>
          <cell r="F18">
            <v>10592.127072899999</v>
          </cell>
        </row>
        <row r="19">
          <cell r="C19">
            <v>3169</v>
          </cell>
          <cell r="D19">
            <v>1911.4930413540001</v>
          </cell>
          <cell r="E19">
            <v>2732</v>
          </cell>
          <cell r="F19">
            <v>1820.4829799879999</v>
          </cell>
        </row>
        <row r="20">
          <cell r="C20">
            <v>26556</v>
          </cell>
          <cell r="D20">
            <v>494.29976634399998</v>
          </cell>
          <cell r="E20">
            <v>207307</v>
          </cell>
          <cell r="F20">
            <v>6525.621958779001</v>
          </cell>
        </row>
        <row r="21">
          <cell r="C21">
            <v>45061</v>
          </cell>
          <cell r="D21">
            <v>1786.5988451969999</v>
          </cell>
          <cell r="E21">
            <v>427486</v>
          </cell>
          <cell r="F21">
            <v>35848.561268052108</v>
          </cell>
        </row>
        <row r="22">
          <cell r="C22">
            <v>4298</v>
          </cell>
          <cell r="D22">
            <v>181.12586514099999</v>
          </cell>
          <cell r="E22">
            <v>2858</v>
          </cell>
          <cell r="F22">
            <v>52.977846817</v>
          </cell>
        </row>
        <row r="23">
          <cell r="C23">
            <v>86</v>
          </cell>
          <cell r="D23">
            <v>4.995698</v>
          </cell>
          <cell r="E23">
            <v>9228</v>
          </cell>
          <cell r="F23">
            <v>203.03059347200002</v>
          </cell>
        </row>
        <row r="24">
          <cell r="C24">
            <v>77875</v>
          </cell>
          <cell r="D24">
            <v>6046.3123912319998</v>
          </cell>
          <cell r="E24">
            <v>877458</v>
          </cell>
          <cell r="F24">
            <v>8358.6952754618214</v>
          </cell>
        </row>
        <row r="25">
          <cell r="C25">
            <v>5660481</v>
          </cell>
          <cell r="D25">
            <v>112713.68531140006</v>
          </cell>
          <cell r="E25">
            <v>13865162</v>
          </cell>
          <cell r="F25">
            <v>295608.6317628207</v>
          </cell>
        </row>
        <row r="26">
          <cell r="C26">
            <v>1810094</v>
          </cell>
          <cell r="D26">
            <v>19340.13540064578</v>
          </cell>
          <cell r="E26">
            <v>7363395</v>
          </cell>
          <cell r="F26">
            <v>76326.132013712893</v>
          </cell>
        </row>
        <row r="28">
          <cell r="C28">
            <v>27828</v>
          </cell>
          <cell r="D28">
            <v>714.26593540900001</v>
          </cell>
          <cell r="E28">
            <v>8783</v>
          </cell>
          <cell r="F28">
            <v>1257.4327104659999</v>
          </cell>
        </row>
        <row r="29">
          <cell r="C29">
            <v>3546</v>
          </cell>
          <cell r="D29">
            <v>155.652768374</v>
          </cell>
          <cell r="E29">
            <v>11415</v>
          </cell>
          <cell r="F29">
            <v>1584.4945677909998</v>
          </cell>
        </row>
        <row r="30">
          <cell r="C30">
            <v>73191</v>
          </cell>
          <cell r="D30">
            <v>13184.736202357002</v>
          </cell>
          <cell r="E30">
            <v>350948</v>
          </cell>
          <cell r="F30">
            <v>100320.12078900701</v>
          </cell>
        </row>
        <row r="31">
          <cell r="C31">
            <v>269700</v>
          </cell>
          <cell r="D31">
            <v>12144.452347424998</v>
          </cell>
          <cell r="E31">
            <v>1355116</v>
          </cell>
          <cell r="F31">
            <v>55834.62025586301</v>
          </cell>
        </row>
        <row r="32">
          <cell r="C32">
            <v>1304884</v>
          </cell>
          <cell r="D32">
            <v>75602.529760684381</v>
          </cell>
          <cell r="E32">
            <v>6721478</v>
          </cell>
          <cell r="F32">
            <v>307137.38645616005</v>
          </cell>
        </row>
        <row r="33">
          <cell r="C33">
            <v>1679149</v>
          </cell>
          <cell r="D33">
            <v>101801.63701424938</v>
          </cell>
          <cell r="E33">
            <v>8447740</v>
          </cell>
          <cell r="F33">
            <v>466134.05477928708</v>
          </cell>
        </row>
        <row r="34">
          <cell r="C34">
            <v>7339630</v>
          </cell>
          <cell r="D34">
            <v>214515.32232564944</v>
          </cell>
          <cell r="E34">
            <v>22312902</v>
          </cell>
          <cell r="F34">
            <v>761742.68654210772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4">
          <cell r="D4" t="str">
            <v>No. in actuals , Amount in Rs Crore )</v>
          </cell>
        </row>
      </sheetData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 33"/>
      <sheetName val="Anx 34 (a) &amp; 34 (b)"/>
    </sheetNames>
    <sheetDataSet>
      <sheetData sheetId="0"/>
      <sheetData sheetId="1">
        <row r="4">
          <cell r="C4" t="str">
            <v xml:space="preserve"> Disb 1st April to  SEPT 2020</v>
          </cell>
          <cell r="D4"/>
        </row>
        <row r="6">
          <cell r="B6" t="str">
            <v>Canara Bank</v>
          </cell>
          <cell r="AC6">
            <v>65216</v>
          </cell>
          <cell r="AD6">
            <v>1245.2</v>
          </cell>
          <cell r="AE6">
            <v>1347579</v>
          </cell>
          <cell r="AF6">
            <v>30237.03</v>
          </cell>
        </row>
        <row r="7">
          <cell r="B7" t="str">
            <v>State Bank of India</v>
          </cell>
          <cell r="AC7">
            <v>16106</v>
          </cell>
          <cell r="AD7">
            <v>744.06549999999993</v>
          </cell>
          <cell r="AE7">
            <v>87970</v>
          </cell>
          <cell r="AF7">
            <v>4328.9399999999996</v>
          </cell>
        </row>
        <row r="8">
          <cell r="B8" t="str">
            <v>Union Bank Of India</v>
          </cell>
          <cell r="AC8">
            <v>33767</v>
          </cell>
          <cell r="AD8">
            <v>1699.8</v>
          </cell>
          <cell r="AE8">
            <v>186393</v>
          </cell>
          <cell r="AF8">
            <v>9105.24</v>
          </cell>
        </row>
        <row r="9">
          <cell r="B9" t="str">
            <v>Bank of Baroda</v>
          </cell>
          <cell r="AC9">
            <v>9759</v>
          </cell>
          <cell r="AD9">
            <v>179.33999999999997</v>
          </cell>
          <cell r="AE9">
            <v>75621</v>
          </cell>
          <cell r="AF9">
            <v>2267.31</v>
          </cell>
        </row>
        <row r="13">
          <cell r="B13" t="str">
            <v>Bank of India</v>
          </cell>
          <cell r="AC13">
            <v>2529</v>
          </cell>
          <cell r="AD13">
            <v>59.810000000000009</v>
          </cell>
          <cell r="AE13">
            <v>9166</v>
          </cell>
          <cell r="AF13">
            <v>425.27999999999992</v>
          </cell>
        </row>
        <row r="14">
          <cell r="B14" t="str">
            <v>Bank of Maharastra</v>
          </cell>
          <cell r="AC14">
            <v>0</v>
          </cell>
          <cell r="AD14">
            <v>0</v>
          </cell>
          <cell r="AE14">
            <v>3667</v>
          </cell>
          <cell r="AF14">
            <v>242.535</v>
          </cell>
        </row>
        <row r="15">
          <cell r="B15" t="str">
            <v>Central Bank of India</v>
          </cell>
          <cell r="AC15">
            <v>354</v>
          </cell>
          <cell r="AD15">
            <v>1.17</v>
          </cell>
          <cell r="AE15">
            <v>5305</v>
          </cell>
          <cell r="AF15">
            <v>201.21000000000004</v>
          </cell>
        </row>
        <row r="16">
          <cell r="B16" t="str">
            <v xml:space="preserve">Indian Bank </v>
          </cell>
          <cell r="AC16">
            <v>3688</v>
          </cell>
          <cell r="AD16">
            <v>156.74000000000004</v>
          </cell>
          <cell r="AE16">
            <v>9678</v>
          </cell>
          <cell r="AF16">
            <v>372.42329999999998</v>
          </cell>
        </row>
        <row r="17">
          <cell r="B17" t="str">
            <v>Indian Overseas Bank</v>
          </cell>
          <cell r="AC17">
            <v>31</v>
          </cell>
          <cell r="AD17">
            <v>0.56000000000000005</v>
          </cell>
          <cell r="AE17">
            <v>31000</v>
          </cell>
          <cell r="AF17">
            <v>399.65999999999997</v>
          </cell>
        </row>
        <row r="18">
          <cell r="B18" t="str">
            <v>Punjab National Bank</v>
          </cell>
          <cell r="AC18">
            <v>1870</v>
          </cell>
          <cell r="AD18">
            <v>107.36</v>
          </cell>
          <cell r="AE18">
            <v>4800</v>
          </cell>
          <cell r="AF18">
            <v>324.52000000000004</v>
          </cell>
        </row>
        <row r="19">
          <cell r="B19" t="str">
            <v>Punjab and Synd Bank</v>
          </cell>
          <cell r="AC19">
            <v>58</v>
          </cell>
          <cell r="AD19">
            <v>1.0752999999999999</v>
          </cell>
          <cell r="AE19">
            <v>176</v>
          </cell>
          <cell r="AF19">
            <v>7.0236999999999998</v>
          </cell>
        </row>
        <row r="20">
          <cell r="B20" t="str">
            <v>UCO Bank</v>
          </cell>
          <cell r="AC20">
            <v>2044</v>
          </cell>
          <cell r="AD20">
            <v>43.46</v>
          </cell>
          <cell r="AE20">
            <v>5753</v>
          </cell>
          <cell r="AF20">
            <v>161.66000000000003</v>
          </cell>
        </row>
        <row r="24">
          <cell r="B24" t="str">
            <v>IDBI Bank</v>
          </cell>
          <cell r="AC24">
            <v>2132</v>
          </cell>
          <cell r="AD24">
            <v>57.521699999999996</v>
          </cell>
          <cell r="AE24">
            <v>5807</v>
          </cell>
          <cell r="AF24">
            <v>533.03999999999985</v>
          </cell>
        </row>
        <row r="25">
          <cell r="B25" t="str">
            <v>Karnataka Bank Ltd</v>
          </cell>
          <cell r="AC25">
            <v>8419</v>
          </cell>
          <cell r="AD25">
            <v>124.49000000000001</v>
          </cell>
          <cell r="AE25">
            <v>18887</v>
          </cell>
          <cell r="AF25">
            <v>521.71</v>
          </cell>
        </row>
        <row r="26">
          <cell r="B26" t="str">
            <v>Kotak Mahendra Bank</v>
          </cell>
          <cell r="AC26">
            <v>144</v>
          </cell>
          <cell r="AD26">
            <v>43.520799999999994</v>
          </cell>
          <cell r="AE26">
            <v>10747</v>
          </cell>
          <cell r="AF26">
            <v>446.28219999999999</v>
          </cell>
        </row>
        <row r="27">
          <cell r="B27" t="str">
            <v>Cathelic Syrian Bank Ltd.</v>
          </cell>
          <cell r="AC27">
            <v>0</v>
          </cell>
          <cell r="AD27">
            <v>0</v>
          </cell>
          <cell r="AE27">
            <v>5833</v>
          </cell>
          <cell r="AF27">
            <v>87.58</v>
          </cell>
        </row>
        <row r="28">
          <cell r="B28" t="str">
            <v>City Union Bank Ltd</v>
          </cell>
          <cell r="AC28">
            <v>60</v>
          </cell>
          <cell r="AD28">
            <v>1.3453999999999999</v>
          </cell>
          <cell r="AE28">
            <v>238</v>
          </cell>
          <cell r="AF28">
            <v>13.3254</v>
          </cell>
        </row>
        <row r="29">
          <cell r="B29" t="str">
            <v>Dhanalaxmi Bank Ltd.</v>
          </cell>
          <cell r="AC29">
            <v>0</v>
          </cell>
          <cell r="AD29">
            <v>0</v>
          </cell>
          <cell r="AE29">
            <v>1389</v>
          </cell>
          <cell r="AF29">
            <v>22</v>
          </cell>
        </row>
        <row r="30">
          <cell r="B30" t="str">
            <v>Federal Bank Ltd.</v>
          </cell>
          <cell r="AC30">
            <v>16629</v>
          </cell>
          <cell r="AD30">
            <v>386.22809999999998</v>
          </cell>
          <cell r="AE30">
            <v>23264</v>
          </cell>
          <cell r="AF30">
            <v>855.12830000000008</v>
          </cell>
        </row>
        <row r="31">
          <cell r="B31" t="str">
            <v>J and K Bank Ltd</v>
          </cell>
          <cell r="AC31">
            <v>988</v>
          </cell>
          <cell r="AD31">
            <v>254.6516</v>
          </cell>
          <cell r="AE31">
            <v>988</v>
          </cell>
          <cell r="AF31">
            <v>254.6516</v>
          </cell>
        </row>
        <row r="32">
          <cell r="B32" t="str">
            <v>Karur Vysya Bank Ltd.</v>
          </cell>
          <cell r="AC32">
            <v>186</v>
          </cell>
          <cell r="AD32">
            <v>4.5755000000000008</v>
          </cell>
          <cell r="AE32">
            <v>5770</v>
          </cell>
          <cell r="AF32">
            <v>94.139999999999986</v>
          </cell>
        </row>
        <row r="33">
          <cell r="B33" t="str">
            <v>Lakshmi Vilas Bank Ltd</v>
          </cell>
          <cell r="AC33">
            <v>515</v>
          </cell>
          <cell r="AD33">
            <v>47.499999999999993</v>
          </cell>
          <cell r="AE33">
            <v>172</v>
          </cell>
          <cell r="AF33">
            <v>2.96</v>
          </cell>
        </row>
        <row r="34">
          <cell r="B34" t="str">
            <v xml:space="preserve">Ratnakar Bank Ltd </v>
          </cell>
          <cell r="AC34">
            <v>1315</v>
          </cell>
          <cell r="AD34">
            <v>3.9731000000000001</v>
          </cell>
          <cell r="AE34">
            <v>10597</v>
          </cell>
          <cell r="AF34">
            <v>34.076999999999998</v>
          </cell>
        </row>
        <row r="35">
          <cell r="B35" t="str">
            <v>South Indian Bank Ltd</v>
          </cell>
          <cell r="AC35">
            <v>5454</v>
          </cell>
          <cell r="AD35">
            <v>95.26</v>
          </cell>
          <cell r="AE35">
            <v>8044</v>
          </cell>
          <cell r="AF35">
            <v>215.56</v>
          </cell>
        </row>
        <row r="36">
          <cell r="B36" t="str">
            <v>Tamil Nadu Merchantile Bank Ltd.</v>
          </cell>
          <cell r="AC36">
            <v>1401</v>
          </cell>
          <cell r="AD36">
            <v>45.152699999999996</v>
          </cell>
          <cell r="AE36">
            <v>2043</v>
          </cell>
          <cell r="AF36">
            <v>75.742500000000007</v>
          </cell>
        </row>
        <row r="37">
          <cell r="B37" t="str">
            <v>IndusInd Bank</v>
          </cell>
          <cell r="AC37">
            <v>56382</v>
          </cell>
          <cell r="AD37">
            <v>173.58</v>
          </cell>
          <cell r="AE37">
            <v>441989</v>
          </cell>
          <cell r="AF37">
            <v>917.8900000000001</v>
          </cell>
        </row>
        <row r="38">
          <cell r="B38" t="str">
            <v>HDFC Bank Ltd</v>
          </cell>
          <cell r="AC38">
            <v>3768</v>
          </cell>
          <cell r="AD38">
            <v>42.5837</v>
          </cell>
          <cell r="AE38">
            <v>47448</v>
          </cell>
          <cell r="AF38">
            <v>363.29749999999996</v>
          </cell>
        </row>
        <row r="39">
          <cell r="B39" t="str">
            <v xml:space="preserve">Axis Bank Ltd </v>
          </cell>
          <cell r="AC39">
            <v>1420</v>
          </cell>
          <cell r="AD39">
            <v>40.438500000000005</v>
          </cell>
          <cell r="AE39">
            <v>13586</v>
          </cell>
          <cell r="AF39">
            <v>262.26240000000001</v>
          </cell>
        </row>
        <row r="40">
          <cell r="B40" t="str">
            <v>ICICI Bank Ltd</v>
          </cell>
          <cell r="AC40">
            <v>10950</v>
          </cell>
          <cell r="AD40">
            <v>360.87</v>
          </cell>
          <cell r="AE40">
            <v>33115</v>
          </cell>
          <cell r="AF40">
            <v>2213.2600000000002</v>
          </cell>
        </row>
        <row r="41">
          <cell r="B41" t="str">
            <v>YES BANK Ltd.</v>
          </cell>
          <cell r="AC41">
            <v>1209</v>
          </cell>
          <cell r="AD41">
            <v>74.31</v>
          </cell>
          <cell r="AE41">
            <v>522</v>
          </cell>
          <cell r="AF41">
            <v>130.06</v>
          </cell>
        </row>
        <row r="42">
          <cell r="B42" t="str">
            <v>Bandhan Bank</v>
          </cell>
          <cell r="AC42">
            <v>12478</v>
          </cell>
          <cell r="AD42">
            <v>42.836500000000001</v>
          </cell>
          <cell r="AE42">
            <v>49086</v>
          </cell>
          <cell r="AF42">
            <v>113.5986</v>
          </cell>
        </row>
        <row r="43">
          <cell r="B43" t="str">
            <v>DCB Bank Ltd</v>
          </cell>
          <cell r="AC43">
            <v>60</v>
          </cell>
          <cell r="AD43">
            <v>2.6015999999999999</v>
          </cell>
          <cell r="AE43">
            <v>3342</v>
          </cell>
          <cell r="AF43">
            <v>76.302400000000006</v>
          </cell>
        </row>
        <row r="44">
          <cell r="B44" t="str">
            <v xml:space="preserve">IDFC Bank </v>
          </cell>
          <cell r="AC44">
            <v>2689</v>
          </cell>
          <cell r="AD44">
            <v>11.58</v>
          </cell>
          <cell r="AE44">
            <v>29295</v>
          </cell>
          <cell r="AF44">
            <v>124.16</v>
          </cell>
        </row>
        <row r="47">
          <cell r="B47" t="str">
            <v>Karnataka Grameena Bank</v>
          </cell>
          <cell r="AC47">
            <v>18065</v>
          </cell>
          <cell r="AD47">
            <v>163.544314106</v>
          </cell>
          <cell r="AE47">
            <v>57838</v>
          </cell>
          <cell r="AF47">
            <v>695.62410000000011</v>
          </cell>
        </row>
        <row r="48">
          <cell r="B48" t="str">
            <v>Karnataka Vikas Grameena Bank</v>
          </cell>
          <cell r="AC48">
            <v>3422</v>
          </cell>
          <cell r="AD48">
            <v>45.161300000000004</v>
          </cell>
          <cell r="AE48">
            <v>138772</v>
          </cell>
          <cell r="AF48">
            <v>1250.933</v>
          </cell>
        </row>
        <row r="56">
          <cell r="B56" t="str">
            <v>KSCARD Bk.Ltd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B57" t="str">
            <v xml:space="preserve">K.S.Coop Apex Bank ltd </v>
          </cell>
          <cell r="AC57">
            <v>83939</v>
          </cell>
          <cell r="AD57">
            <v>559.9677999999999</v>
          </cell>
          <cell r="AE57">
            <v>182684</v>
          </cell>
          <cell r="AF57">
            <v>1254.8563999999999</v>
          </cell>
        </row>
        <row r="58">
          <cell r="B58" t="str">
            <v>Indl.Co.Op.Bank ltd.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60">
          <cell r="AC60">
            <v>38</v>
          </cell>
          <cell r="AD60">
            <v>7.21</v>
          </cell>
          <cell r="AE60">
            <v>261</v>
          </cell>
          <cell r="AF60">
            <v>135.73000000000002</v>
          </cell>
        </row>
        <row r="63">
          <cell r="B63" t="str">
            <v>Equitas Small Finance Bank</v>
          </cell>
          <cell r="AC63">
            <v>2503</v>
          </cell>
          <cell r="AD63">
            <v>4.1999999999999984</v>
          </cell>
          <cell r="AE63">
            <v>27211</v>
          </cell>
          <cell r="AF63">
            <v>41.750000000000014</v>
          </cell>
        </row>
        <row r="64">
          <cell r="B64" t="str">
            <v>Ujjivan Small Finnance</v>
          </cell>
          <cell r="AC64">
            <v>5810</v>
          </cell>
          <cell r="AD64">
            <v>24.222500000000004</v>
          </cell>
          <cell r="AE64">
            <v>80216</v>
          </cell>
          <cell r="AF64">
            <v>181.41779999999997</v>
          </cell>
        </row>
        <row r="65">
          <cell r="B65" t="str">
            <v>Suryoday Small Finance Bank</v>
          </cell>
          <cell r="AC65">
            <v>1777</v>
          </cell>
          <cell r="AD65">
            <v>5.1368000000000009</v>
          </cell>
          <cell r="AE65">
            <v>22284</v>
          </cell>
          <cell r="AF65">
            <v>43.483999999999995</v>
          </cell>
        </row>
        <row r="66">
          <cell r="B66" t="str">
            <v>ESAF Small Finance Bank</v>
          </cell>
          <cell r="AC66">
            <v>150</v>
          </cell>
          <cell r="AD66">
            <v>0.49</v>
          </cell>
          <cell r="AE66">
            <v>1534</v>
          </cell>
          <cell r="AF66">
            <v>4.7699999999999987</v>
          </cell>
        </row>
        <row r="69">
          <cell r="B69" t="str">
            <v>India Post Payments Bank Limited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B70" t="str">
            <v>Airtel Payments Bank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G"/>
      <sheetName val="Total"/>
      <sheetName val="ACH-BAL"/>
      <sheetName val="OUT STANDING"/>
    </sheetNames>
    <sheetDataSet>
      <sheetData sheetId="0">
        <row r="12">
          <cell r="CY12">
            <v>9352</v>
          </cell>
          <cell r="CZ12">
            <v>8564</v>
          </cell>
        </row>
        <row r="13">
          <cell r="CY13">
            <v>13323</v>
          </cell>
          <cell r="CZ13">
            <v>12361</v>
          </cell>
        </row>
        <row r="14">
          <cell r="CY14">
            <v>728976</v>
          </cell>
          <cell r="CZ14">
            <v>633914</v>
          </cell>
        </row>
        <row r="15">
          <cell r="CY15">
            <v>179070.57</v>
          </cell>
          <cell r="CZ15">
            <v>162395.76999999999</v>
          </cell>
        </row>
        <row r="18">
          <cell r="CY18">
            <v>109376</v>
          </cell>
          <cell r="CZ18">
            <v>100036</v>
          </cell>
        </row>
        <row r="19">
          <cell r="CY19">
            <v>192464.33</v>
          </cell>
          <cell r="CZ19">
            <v>177672.77999999997</v>
          </cell>
        </row>
        <row r="20">
          <cell r="CY20">
            <v>464446</v>
          </cell>
          <cell r="CZ20">
            <v>170669</v>
          </cell>
        </row>
        <row r="21">
          <cell r="CY21">
            <v>324816.42000000004</v>
          </cell>
          <cell r="CZ21">
            <v>286466.83999999997</v>
          </cell>
        </row>
        <row r="22">
          <cell r="CY22">
            <v>100829</v>
          </cell>
          <cell r="CZ22">
            <v>92071</v>
          </cell>
        </row>
        <row r="23">
          <cell r="CY23">
            <v>174843.16999999998</v>
          </cell>
          <cell r="CZ23">
            <v>160270.66999999998</v>
          </cell>
        </row>
        <row r="24">
          <cell r="CY24">
            <v>101977</v>
          </cell>
          <cell r="CZ24">
            <v>86350</v>
          </cell>
        </row>
        <row r="25">
          <cell r="CY25">
            <v>204835.17</v>
          </cell>
          <cell r="CZ25">
            <v>190705.46</v>
          </cell>
        </row>
        <row r="29">
          <cell r="CY29">
            <v>30579</v>
          </cell>
          <cell r="CZ29">
            <v>28237</v>
          </cell>
        </row>
        <row r="30">
          <cell r="CY30">
            <v>33748</v>
          </cell>
          <cell r="CZ30">
            <v>30969</v>
          </cell>
        </row>
        <row r="31">
          <cell r="CY31">
            <v>11137.6</v>
          </cell>
          <cell r="CZ31">
            <v>10789.1</v>
          </cell>
        </row>
        <row r="32">
          <cell r="CY32">
            <v>85528.6</v>
          </cell>
          <cell r="CZ32">
            <v>66717.100000000006</v>
          </cell>
        </row>
        <row r="33">
          <cell r="CY33">
            <v>27681</v>
          </cell>
          <cell r="CZ33">
            <v>25571</v>
          </cell>
        </row>
        <row r="34">
          <cell r="CY34">
            <v>29140.6</v>
          </cell>
          <cell r="CZ34">
            <v>22285.13</v>
          </cell>
        </row>
        <row r="36">
          <cell r="CY36">
            <v>3438527</v>
          </cell>
          <cell r="CZ36">
            <v>2923108</v>
          </cell>
        </row>
        <row r="37">
          <cell r="CY37">
            <v>4228297.95</v>
          </cell>
          <cell r="CZ37">
            <v>3840112.4899999998</v>
          </cell>
        </row>
        <row r="38">
          <cell r="CY38">
            <v>455290</v>
          </cell>
          <cell r="CZ38">
            <v>395204</v>
          </cell>
        </row>
        <row r="39">
          <cell r="CY39">
            <v>925147.1100000001</v>
          </cell>
          <cell r="CZ39">
            <v>800373.81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osit"/>
      <sheetName val="Advance"/>
      <sheetName val="CDRatio"/>
    </sheetNames>
    <sheetDataSet>
      <sheetData sheetId="0">
        <row r="5">
          <cell r="M5" t="str">
            <v>Variation                                               ( SEPT 2020 over  MARCH 2020)</v>
          </cell>
        </row>
        <row r="6">
          <cell r="C6" t="str">
            <v xml:space="preserve"> AS AT  MARCH 2020</v>
          </cell>
          <cell r="H6" t="str">
            <v xml:space="preserve"> AS AT  SEPT 2020</v>
          </cell>
        </row>
        <row r="9">
          <cell r="C9">
            <v>20931.573899999999</v>
          </cell>
          <cell r="D9">
            <v>23137.14</v>
          </cell>
          <cell r="E9">
            <v>38504.746899999998</v>
          </cell>
          <cell r="F9">
            <v>100152.9779</v>
          </cell>
          <cell r="G9">
            <v>182726.4387</v>
          </cell>
          <cell r="H9">
            <v>22121.753799999999</v>
          </cell>
          <cell r="I9">
            <v>23963.984799999998</v>
          </cell>
          <cell r="J9">
            <v>40536.563300000002</v>
          </cell>
          <cell r="K9">
            <v>96126.983800000002</v>
          </cell>
          <cell r="L9">
            <v>182749.28570000001</v>
          </cell>
        </row>
        <row r="10">
          <cell r="C10">
            <v>13871.4146</v>
          </cell>
          <cell r="D10">
            <v>34346.830300000001</v>
          </cell>
          <cell r="E10">
            <v>49585.687700000002</v>
          </cell>
          <cell r="F10">
            <v>112722.247</v>
          </cell>
          <cell r="G10">
            <v>210526.1796</v>
          </cell>
          <cell r="H10">
            <v>14172.5044</v>
          </cell>
          <cell r="I10">
            <v>35268.976799999997</v>
          </cell>
          <cell r="J10">
            <v>52295.305200000003</v>
          </cell>
          <cell r="K10">
            <v>116503.0475</v>
          </cell>
          <cell r="L10">
            <v>218239.8339</v>
          </cell>
        </row>
        <row r="11">
          <cell r="C11">
            <v>5073.16002045</v>
          </cell>
          <cell r="D11">
            <v>9043.3027564589993</v>
          </cell>
          <cell r="E11">
            <v>17776.242195457002</v>
          </cell>
          <cell r="F11">
            <v>42099.531745849003</v>
          </cell>
          <cell r="G11">
            <v>73992.236718215005</v>
          </cell>
          <cell r="H11">
            <v>5042.8627132760002</v>
          </cell>
          <cell r="I11">
            <v>9281.3127004859998</v>
          </cell>
          <cell r="J11">
            <v>59227.762025438002</v>
          </cell>
          <cell r="K11">
            <v>488.27904165199999</v>
          </cell>
          <cell r="L11">
            <v>74040.216480852003</v>
          </cell>
        </row>
        <row r="12">
          <cell r="C12">
            <v>7468.37</v>
          </cell>
          <cell r="D12">
            <v>6820.79</v>
          </cell>
          <cell r="E12">
            <v>11084.13</v>
          </cell>
          <cell r="F12">
            <v>26060.62</v>
          </cell>
          <cell r="G12">
            <v>51433.91</v>
          </cell>
          <cell r="H12">
            <v>7776</v>
          </cell>
          <cell r="I12">
            <v>7596.27</v>
          </cell>
          <cell r="J12">
            <v>11507.82</v>
          </cell>
          <cell r="K12">
            <v>28089.18</v>
          </cell>
          <cell r="L12">
            <v>54969.270000000004</v>
          </cell>
        </row>
        <row r="13">
          <cell r="C13">
            <v>47344.518520450001</v>
          </cell>
          <cell r="D13">
            <v>73348.063056458996</v>
          </cell>
          <cell r="E13">
            <v>116950.80679545701</v>
          </cell>
          <cell r="F13">
            <v>281035.37664584903</v>
          </cell>
          <cell r="G13">
            <v>518678.76501821494</v>
          </cell>
          <cell r="H13">
            <v>49113.120913275998</v>
          </cell>
          <cell r="I13">
            <v>76110.544300485999</v>
          </cell>
          <cell r="J13">
            <v>163567.45052543801</v>
          </cell>
          <cell r="K13">
            <v>241207.49034165198</v>
          </cell>
          <cell r="L13">
            <v>529998.60608085198</v>
          </cell>
        </row>
        <row r="15">
          <cell r="C15">
            <v>821.66</v>
          </cell>
          <cell r="D15">
            <v>764.94</v>
          </cell>
          <cell r="E15">
            <v>2428.39</v>
          </cell>
          <cell r="F15">
            <v>6496.4</v>
          </cell>
          <cell r="G15">
            <v>10511.39</v>
          </cell>
          <cell r="H15">
            <v>731.08</v>
          </cell>
          <cell r="I15">
            <v>801.99</v>
          </cell>
          <cell r="J15">
            <v>2559.85</v>
          </cell>
          <cell r="K15">
            <v>8389.61</v>
          </cell>
          <cell r="L15">
            <v>12482.53</v>
          </cell>
        </row>
        <row r="16">
          <cell r="C16">
            <v>224.291261386</v>
          </cell>
          <cell r="D16">
            <v>329.38988196100001</v>
          </cell>
          <cell r="E16">
            <v>1075.832065799</v>
          </cell>
          <cell r="F16">
            <v>1432.568151143</v>
          </cell>
          <cell r="G16">
            <v>3062.0813602890003</v>
          </cell>
          <cell r="H16">
            <v>227.71530000000001</v>
          </cell>
          <cell r="I16">
            <v>332.99829999999997</v>
          </cell>
          <cell r="J16">
            <v>1128.5726999999999</v>
          </cell>
          <cell r="K16">
            <v>1440.6945000000001</v>
          </cell>
          <cell r="L16">
            <v>3129.9808000000003</v>
          </cell>
        </row>
        <row r="17">
          <cell r="C17">
            <v>167.1523</v>
          </cell>
          <cell r="D17">
            <v>454.2</v>
          </cell>
          <cell r="E17">
            <v>968.67</v>
          </cell>
          <cell r="F17">
            <v>3616.636</v>
          </cell>
          <cell r="G17">
            <v>5206.6583000000001</v>
          </cell>
          <cell r="H17">
            <v>236.30840000000001</v>
          </cell>
          <cell r="I17">
            <v>476.84829999999999</v>
          </cell>
          <cell r="J17">
            <v>971.82010000000002</v>
          </cell>
          <cell r="K17">
            <v>3839.3132999999998</v>
          </cell>
          <cell r="L17">
            <v>5524.2901000000002</v>
          </cell>
        </row>
        <row r="18">
          <cell r="C18">
            <v>242.69560000000001</v>
          </cell>
          <cell r="D18">
            <v>840.63620000000003</v>
          </cell>
          <cell r="E18">
            <v>2661.1747</v>
          </cell>
          <cell r="F18">
            <v>10581.165499999999</v>
          </cell>
          <cell r="G18">
            <v>14325.671999999999</v>
          </cell>
          <cell r="H18">
            <v>243.5531</v>
          </cell>
          <cell r="I18">
            <v>873.5797</v>
          </cell>
          <cell r="J18">
            <v>2606.7999</v>
          </cell>
          <cell r="K18">
            <v>11022.607900000001</v>
          </cell>
          <cell r="L18">
            <v>14746.5406</v>
          </cell>
        </row>
        <row r="19">
          <cell r="C19">
            <v>908.25009999999997</v>
          </cell>
          <cell r="D19">
            <v>765.23149999999998</v>
          </cell>
          <cell r="E19">
            <v>2110.5599000000002</v>
          </cell>
          <cell r="F19">
            <v>4588.5101000000004</v>
          </cell>
          <cell r="G19">
            <v>8372.5516000000007</v>
          </cell>
          <cell r="H19">
            <v>939.19780000000003</v>
          </cell>
          <cell r="I19">
            <v>765.35059999999999</v>
          </cell>
          <cell r="J19">
            <v>2117.8198000000002</v>
          </cell>
          <cell r="K19">
            <v>5068.2682999999997</v>
          </cell>
          <cell r="L19">
            <v>8890.6365000000005</v>
          </cell>
        </row>
        <row r="20">
          <cell r="C20">
            <v>169.2013</v>
          </cell>
          <cell r="D20">
            <v>325.57839999999999</v>
          </cell>
          <cell r="E20">
            <v>2017.018</v>
          </cell>
          <cell r="F20">
            <v>10045.9586</v>
          </cell>
          <cell r="G20">
            <v>12557.756300000001</v>
          </cell>
          <cell r="H20">
            <v>218.13079027399999</v>
          </cell>
          <cell r="I20">
            <v>330.69236698999998</v>
          </cell>
          <cell r="J20">
            <v>2103.0960505560001</v>
          </cell>
          <cell r="K20">
            <v>6403.8528605195997</v>
          </cell>
          <cell r="L20">
            <v>9055.7720683396001</v>
          </cell>
        </row>
        <row r="21">
          <cell r="C21">
            <v>0</v>
          </cell>
          <cell r="D21">
            <v>34.090000000000003</v>
          </cell>
          <cell r="E21">
            <v>78.31</v>
          </cell>
          <cell r="F21">
            <v>962.66</v>
          </cell>
          <cell r="G21">
            <v>1075.06</v>
          </cell>
          <cell r="H21">
            <v>37.479999999999997</v>
          </cell>
          <cell r="I21">
            <v>4.3899999999999997</v>
          </cell>
          <cell r="J21">
            <v>52.89</v>
          </cell>
          <cell r="K21">
            <v>345.06</v>
          </cell>
          <cell r="L21">
            <v>439.82</v>
          </cell>
        </row>
        <row r="22">
          <cell r="C22">
            <v>122.4276</v>
          </cell>
          <cell r="D22">
            <v>131.34049999999999</v>
          </cell>
          <cell r="E22">
            <v>415.13740000000001</v>
          </cell>
          <cell r="F22">
            <v>1999.4530999999999</v>
          </cell>
          <cell r="G22">
            <v>2668.3586</v>
          </cell>
          <cell r="H22">
            <v>120.2799</v>
          </cell>
          <cell r="I22">
            <v>185.54470000000001</v>
          </cell>
          <cell r="J22">
            <v>408.9735</v>
          </cell>
          <cell r="K22">
            <v>2041.6314</v>
          </cell>
          <cell r="L22">
            <v>2756.4295000000002</v>
          </cell>
        </row>
        <row r="23">
          <cell r="C23">
            <v>2655.6781613859998</v>
          </cell>
          <cell r="D23">
            <v>3645.4064819609998</v>
          </cell>
          <cell r="E23">
            <v>11755.092065798999</v>
          </cell>
          <cell r="F23">
            <v>39723.351451142997</v>
          </cell>
          <cell r="G23">
            <v>57779.528160288995</v>
          </cell>
          <cell r="H23">
            <v>2753.7452902740001</v>
          </cell>
          <cell r="I23">
            <v>3771.3939669899992</v>
          </cell>
          <cell r="J23">
            <v>11949.822050555998</v>
          </cell>
          <cell r="K23">
            <v>38551.038260519599</v>
          </cell>
          <cell r="L23">
            <v>57025.999568339605</v>
          </cell>
        </row>
        <row r="25">
          <cell r="C25">
            <v>132.75819666800001</v>
          </cell>
          <cell r="D25">
            <v>1013.2262745238201</v>
          </cell>
          <cell r="E25">
            <v>4049.4143123912399</v>
          </cell>
          <cell r="F25">
            <v>6214.7622508301301</v>
          </cell>
          <cell r="G25">
            <v>11410.161034413191</v>
          </cell>
          <cell r="H25">
            <v>262.37162735800001</v>
          </cell>
          <cell r="I25">
            <v>722.75622505900003</v>
          </cell>
          <cell r="J25">
            <v>4176.4295211399303</v>
          </cell>
          <cell r="K25">
            <v>6296.6763797932699</v>
          </cell>
          <cell r="L25">
            <v>11458.2337533502</v>
          </cell>
        </row>
        <row r="26">
          <cell r="C26">
            <v>5143.3238487179997</v>
          </cell>
          <cell r="D26">
            <v>9304.0391822019992</v>
          </cell>
          <cell r="E26">
            <v>14310.746912418999</v>
          </cell>
          <cell r="F26">
            <v>19136.673088083</v>
          </cell>
          <cell r="G26">
            <v>47894.783031421997</v>
          </cell>
          <cell r="H26">
            <v>5298.4110080560004</v>
          </cell>
          <cell r="I26">
            <v>9384.7857404780007</v>
          </cell>
          <cell r="J26">
            <v>14737.740327918</v>
          </cell>
          <cell r="K26">
            <v>19456.289643517001</v>
          </cell>
          <cell r="L26">
            <v>48877.226719968996</v>
          </cell>
        </row>
        <row r="27">
          <cell r="C27">
            <v>1138.43505491</v>
          </cell>
          <cell r="D27">
            <v>843.63453342499997</v>
          </cell>
          <cell r="E27">
            <v>2350.046454668</v>
          </cell>
          <cell r="F27">
            <v>20089.041836937999</v>
          </cell>
          <cell r="G27">
            <v>24421.157879940998</v>
          </cell>
          <cell r="H27">
            <v>1142.0472736659999</v>
          </cell>
          <cell r="I27">
            <v>876.49666987299997</v>
          </cell>
          <cell r="J27">
            <v>2498.9315945379999</v>
          </cell>
          <cell r="K27">
            <v>23313.016022992</v>
          </cell>
          <cell r="L27">
            <v>27830.491561069</v>
          </cell>
        </row>
        <row r="28">
          <cell r="C28">
            <v>18.770199999999999</v>
          </cell>
          <cell r="D28">
            <v>0</v>
          </cell>
          <cell r="E28">
            <v>629.91390000000001</v>
          </cell>
          <cell r="F28">
            <v>0</v>
          </cell>
          <cell r="G28">
            <v>648.68410000000006</v>
          </cell>
          <cell r="H28">
            <v>19.866800000000001</v>
          </cell>
          <cell r="I28">
            <v>0</v>
          </cell>
          <cell r="J28">
            <v>698.85889999999995</v>
          </cell>
          <cell r="K28">
            <v>0</v>
          </cell>
          <cell r="L28">
            <v>718.72569999999996</v>
          </cell>
        </row>
        <row r="29">
          <cell r="C29">
            <v>0</v>
          </cell>
          <cell r="D29">
            <v>90.312414459999999</v>
          </cell>
          <cell r="E29">
            <v>199.46413845000001</v>
          </cell>
          <cell r="F29">
            <v>2384.9860873600001</v>
          </cell>
          <cell r="G29">
            <v>2674.7626402700002</v>
          </cell>
          <cell r="H29">
            <v>0</v>
          </cell>
          <cell r="I29">
            <v>90.964811754999999</v>
          </cell>
          <cell r="J29">
            <v>195.759609531</v>
          </cell>
          <cell r="K29">
            <v>2001.8862830830001</v>
          </cell>
          <cell r="L29">
            <v>2288.6107043689999</v>
          </cell>
        </row>
        <row r="30">
          <cell r="C30">
            <v>0</v>
          </cell>
          <cell r="D30">
            <v>12.74</v>
          </cell>
          <cell r="E30">
            <v>49.17</v>
          </cell>
          <cell r="F30">
            <v>302</v>
          </cell>
          <cell r="G30">
            <v>363.91</v>
          </cell>
          <cell r="H30">
            <v>0</v>
          </cell>
          <cell r="I30">
            <v>0</v>
          </cell>
          <cell r="J30">
            <v>65.33</v>
          </cell>
          <cell r="K30">
            <v>332.82</v>
          </cell>
          <cell r="L30">
            <v>398.15</v>
          </cell>
        </row>
        <row r="31">
          <cell r="C31">
            <v>599.12279999999998</v>
          </cell>
          <cell r="D31">
            <v>842.14909999999998</v>
          </cell>
          <cell r="E31">
            <v>976.63890000000004</v>
          </cell>
          <cell r="F31">
            <v>4108.4058999999997</v>
          </cell>
          <cell r="G31">
            <v>6526.3166999999994</v>
          </cell>
          <cell r="H31">
            <v>667.81560000000002</v>
          </cell>
          <cell r="I31">
            <v>908.17909999999995</v>
          </cell>
          <cell r="J31">
            <v>1044.4827</v>
          </cell>
          <cell r="K31">
            <v>4534.1737000000003</v>
          </cell>
          <cell r="L31">
            <v>7154.6511</v>
          </cell>
        </row>
        <row r="32">
          <cell r="C32">
            <v>0</v>
          </cell>
          <cell r="D32">
            <v>0</v>
          </cell>
          <cell r="E32">
            <v>23.68</v>
          </cell>
          <cell r="F32">
            <v>623.33000000000004</v>
          </cell>
          <cell r="G32">
            <v>647.01</v>
          </cell>
          <cell r="H32">
            <v>0</v>
          </cell>
          <cell r="I32">
            <v>0</v>
          </cell>
          <cell r="J32">
            <v>24.826899999999998</v>
          </cell>
          <cell r="K32">
            <v>528.1789</v>
          </cell>
          <cell r="L32">
            <v>553.00580000000002</v>
          </cell>
        </row>
        <row r="33">
          <cell r="C33">
            <v>0</v>
          </cell>
          <cell r="D33">
            <v>779.1</v>
          </cell>
          <cell r="E33">
            <v>148.88</v>
          </cell>
          <cell r="F33">
            <v>3217.75</v>
          </cell>
          <cell r="G33">
            <v>4145.7299999999996</v>
          </cell>
          <cell r="H33">
            <v>0</v>
          </cell>
          <cell r="I33">
            <v>792.09540000000004</v>
          </cell>
          <cell r="J33">
            <v>150.34870000000001</v>
          </cell>
          <cell r="K33">
            <v>3216.9149000000002</v>
          </cell>
          <cell r="L33">
            <v>4159.3590000000004</v>
          </cell>
        </row>
        <row r="34">
          <cell r="C34">
            <v>27.363700000000001</v>
          </cell>
          <cell r="D34">
            <v>83.02</v>
          </cell>
          <cell r="E34">
            <v>604.29190000000006</v>
          </cell>
          <cell r="F34">
            <v>1690.0322000000001</v>
          </cell>
          <cell r="G34">
            <v>2404.7078000000001</v>
          </cell>
          <cell r="H34">
            <v>16.396000000000001</v>
          </cell>
          <cell r="I34">
            <v>97.705299999999994</v>
          </cell>
          <cell r="J34">
            <v>435.21379999999999</v>
          </cell>
          <cell r="K34">
            <v>154.75479999999999</v>
          </cell>
          <cell r="L34">
            <v>704.06989999999996</v>
          </cell>
        </row>
        <row r="35">
          <cell r="C35">
            <v>51.842599999999997</v>
          </cell>
          <cell r="D35">
            <v>614.5462</v>
          </cell>
          <cell r="E35">
            <v>1464.3423</v>
          </cell>
          <cell r="F35">
            <v>4506.8896000000004</v>
          </cell>
          <cell r="G35">
            <v>6637.6207000000004</v>
          </cell>
          <cell r="H35">
            <v>50.055100000000003</v>
          </cell>
          <cell r="I35">
            <v>555.7636</v>
          </cell>
          <cell r="J35">
            <v>1212.4109000000001</v>
          </cell>
          <cell r="K35">
            <v>4642.7665999999999</v>
          </cell>
          <cell r="L35">
            <v>6460.9961999999996</v>
          </cell>
        </row>
        <row r="36">
          <cell r="C36">
            <v>13.73</v>
          </cell>
          <cell r="D36">
            <v>165.09</v>
          </cell>
          <cell r="E36">
            <v>898.85</v>
          </cell>
          <cell r="F36">
            <v>4496.59</v>
          </cell>
          <cell r="G36">
            <v>5574.26</v>
          </cell>
          <cell r="H36">
            <v>16.18</v>
          </cell>
          <cell r="I36">
            <v>167.2</v>
          </cell>
          <cell r="J36">
            <v>931.18</v>
          </cell>
          <cell r="K36">
            <v>4417.8100000000004</v>
          </cell>
          <cell r="L36">
            <v>5532.3700000000008</v>
          </cell>
        </row>
        <row r="37">
          <cell r="C37">
            <v>0</v>
          </cell>
          <cell r="D37">
            <v>105.2516</v>
          </cell>
          <cell r="E37">
            <v>221.67679999999999</v>
          </cell>
          <cell r="F37">
            <v>1077.5327</v>
          </cell>
          <cell r="G37">
            <v>1404.4611</v>
          </cell>
          <cell r="H37">
            <v>0</v>
          </cell>
          <cell r="I37">
            <v>141.54990000000001</v>
          </cell>
          <cell r="J37">
            <v>225.5566</v>
          </cell>
          <cell r="K37">
            <v>963.06200000000001</v>
          </cell>
          <cell r="L37">
            <v>1330.1685</v>
          </cell>
        </row>
        <row r="38">
          <cell r="C38">
            <v>58.74</v>
          </cell>
          <cell r="D38">
            <v>1.95</v>
          </cell>
          <cell r="E38">
            <v>662.74</v>
          </cell>
          <cell r="F38">
            <v>5714.11</v>
          </cell>
          <cell r="G38">
            <v>6437.54</v>
          </cell>
          <cell r="H38">
            <v>53.08</v>
          </cell>
          <cell r="I38">
            <v>110.23</v>
          </cell>
          <cell r="J38">
            <v>1473.53</v>
          </cell>
          <cell r="K38">
            <v>5521.85</v>
          </cell>
          <cell r="L38">
            <v>7158.6900000000005</v>
          </cell>
        </row>
        <row r="39">
          <cell r="C39">
            <v>1169.359160537</v>
          </cell>
          <cell r="D39">
            <v>2402.1341500640001</v>
          </cell>
          <cell r="E39">
            <v>5252.1873267179999</v>
          </cell>
          <cell r="F39">
            <v>92325.151702072006</v>
          </cell>
          <cell r="G39">
            <v>101148.83233939101</v>
          </cell>
          <cell r="H39">
            <v>1345.325274003</v>
          </cell>
          <cell r="I39">
            <v>2724.071932673</v>
          </cell>
          <cell r="J39">
            <v>5962.4626468630004</v>
          </cell>
          <cell r="K39">
            <v>109259.370528952</v>
          </cell>
          <cell r="L39">
            <v>119291.23038249101</v>
          </cell>
        </row>
        <row r="40">
          <cell r="C40">
            <v>389.537793029</v>
          </cell>
          <cell r="D40">
            <v>2528.9940714879999</v>
          </cell>
          <cell r="E40">
            <v>6656.5649787980001</v>
          </cell>
          <cell r="F40">
            <v>34484.361129559002</v>
          </cell>
          <cell r="G40">
            <v>44059.457972874006</v>
          </cell>
          <cell r="H40">
            <v>399.75306187799998</v>
          </cell>
          <cell r="I40">
            <v>2823.2845007000001</v>
          </cell>
          <cell r="J40">
            <v>7034.3232655080001</v>
          </cell>
          <cell r="K40">
            <v>38673.511566727997</v>
          </cell>
          <cell r="L40">
            <v>48930.872394813996</v>
          </cell>
        </row>
        <row r="41">
          <cell r="C41">
            <v>2003.4992320692299</v>
          </cell>
          <cell r="D41">
            <v>1133.5523053285599</v>
          </cell>
          <cell r="E41">
            <v>6408.4746609222002</v>
          </cell>
          <cell r="F41">
            <v>51952.469573989998</v>
          </cell>
          <cell r="G41">
            <v>61497.995772309987</v>
          </cell>
          <cell r="H41">
            <v>2737.4293473888902</v>
          </cell>
          <cell r="I41">
            <v>1496.5188360406401</v>
          </cell>
          <cell r="J41">
            <v>7920.2306887304803</v>
          </cell>
          <cell r="K41">
            <v>64299.927350224003</v>
          </cell>
          <cell r="L41">
            <v>76454.106222384013</v>
          </cell>
        </row>
        <row r="42">
          <cell r="C42">
            <v>272.45</v>
          </cell>
          <cell r="D42">
            <v>44.58</v>
          </cell>
          <cell r="E42">
            <v>342.68</v>
          </cell>
          <cell r="F42">
            <v>5000.95</v>
          </cell>
          <cell r="G42">
            <v>5660.66</v>
          </cell>
          <cell r="H42">
            <v>297.32</v>
          </cell>
          <cell r="I42">
            <v>55.01</v>
          </cell>
          <cell r="J42">
            <v>431.22</v>
          </cell>
          <cell r="K42">
            <v>6306.02</v>
          </cell>
          <cell r="L42">
            <v>7089.5700000000006</v>
          </cell>
        </row>
        <row r="43">
          <cell r="C43">
            <v>0</v>
          </cell>
          <cell r="D43">
            <v>9.2278000000000002</v>
          </cell>
          <cell r="E43">
            <v>141.69579999999999</v>
          </cell>
          <cell r="F43">
            <v>308.3999</v>
          </cell>
          <cell r="G43">
            <v>459.32349999999997</v>
          </cell>
          <cell r="H43">
            <v>0</v>
          </cell>
          <cell r="I43">
            <v>11.583299999999999</v>
          </cell>
          <cell r="J43">
            <v>174.9819</v>
          </cell>
          <cell r="K43">
            <v>375.45819999999998</v>
          </cell>
          <cell r="L43">
            <v>562.02340000000004</v>
          </cell>
        </row>
        <row r="44">
          <cell r="C44">
            <v>65.127504896000005</v>
          </cell>
          <cell r="D44">
            <v>19.300715371999999</v>
          </cell>
          <cell r="E44">
            <v>436.19361846499999</v>
          </cell>
          <cell r="F44">
            <v>902.46876203922</v>
          </cell>
          <cell r="G44">
            <v>1423.0906007722201</v>
          </cell>
          <cell r="H44">
            <v>82.982637100000005</v>
          </cell>
          <cell r="I44">
            <v>13.670643154</v>
          </cell>
          <cell r="J44">
            <v>411.34262378099999</v>
          </cell>
          <cell r="K44">
            <v>923.43465088472499</v>
          </cell>
          <cell r="L44">
            <v>1431.430554919725</v>
          </cell>
        </row>
        <row r="45">
          <cell r="C45">
            <v>12.695433163000599</v>
          </cell>
          <cell r="D45">
            <v>130.81958001400301</v>
          </cell>
          <cell r="E45">
            <v>312.52573273199999</v>
          </cell>
          <cell r="F45">
            <v>5121.5653948110103</v>
          </cell>
          <cell r="G45">
            <v>5577.6061407200141</v>
          </cell>
          <cell r="H45">
            <v>17.221156289999001</v>
          </cell>
          <cell r="I45">
            <v>200.56341476300199</v>
          </cell>
          <cell r="J45">
            <v>563.79100528499998</v>
          </cell>
          <cell r="K45">
            <v>6658.18331944286</v>
          </cell>
          <cell r="L45">
            <v>7439.7588957808612</v>
          </cell>
        </row>
        <row r="46">
          <cell r="C46">
            <v>11096.75552399023</v>
          </cell>
          <cell r="D46">
            <v>20123.667926877388</v>
          </cell>
          <cell r="E46">
            <v>46140.17773556344</v>
          </cell>
          <cell r="F46">
            <v>263657.4701256823</v>
          </cell>
          <cell r="G46">
            <v>341018.07131211343</v>
          </cell>
          <cell r="H46">
            <v>12406.254885739889</v>
          </cell>
          <cell r="I46">
            <v>21172.429374495638</v>
          </cell>
          <cell r="J46">
            <v>50368.951683294406</v>
          </cell>
          <cell r="K46">
            <v>301876.10484561685</v>
          </cell>
          <cell r="L46">
            <v>385823.74078914674</v>
          </cell>
        </row>
        <row r="48">
          <cell r="C48">
            <v>12278.228945321</v>
          </cell>
          <cell r="D48">
            <v>5421.9769973789998</v>
          </cell>
          <cell r="E48">
            <v>8905.7823757469996</v>
          </cell>
          <cell r="F48">
            <v>1824.8786959280001</v>
          </cell>
          <cell r="G48">
            <v>28430.867014374999</v>
          </cell>
          <cell r="H48">
            <v>12376.839599999999</v>
          </cell>
          <cell r="I48">
            <v>5347.4048000000003</v>
          </cell>
          <cell r="J48">
            <v>9152.9932000000008</v>
          </cell>
          <cell r="K48">
            <v>2126.7680999999998</v>
          </cell>
          <cell r="L48">
            <v>29004.005700000002</v>
          </cell>
        </row>
        <row r="49">
          <cell r="C49">
            <v>7685.1036999999997</v>
          </cell>
          <cell r="D49">
            <v>3410.4178999999999</v>
          </cell>
          <cell r="E49">
            <v>4082.8762000000002</v>
          </cell>
          <cell r="F49">
            <v>0</v>
          </cell>
          <cell r="G49">
            <v>15178.397800000001</v>
          </cell>
          <cell r="H49">
            <v>7604.5865999999996</v>
          </cell>
          <cell r="I49">
            <v>3433.8762000000002</v>
          </cell>
          <cell r="J49">
            <v>4451.5241999999998</v>
          </cell>
          <cell r="K49">
            <v>0</v>
          </cell>
          <cell r="L49">
            <v>15489.986999999999</v>
          </cell>
        </row>
        <row r="50">
          <cell r="C50">
            <v>19963.332645320999</v>
          </cell>
          <cell r="D50">
            <v>8832.3948973789993</v>
          </cell>
          <cell r="E50">
            <v>12988.658575747</v>
          </cell>
          <cell r="F50">
            <v>1824.8786959280001</v>
          </cell>
          <cell r="G50">
            <v>43609.264814374998</v>
          </cell>
          <cell r="H50">
            <v>19981.426199999998</v>
          </cell>
          <cell r="I50">
            <v>8781.2810000000009</v>
          </cell>
          <cell r="J50">
            <v>13604.517400000001</v>
          </cell>
          <cell r="K50">
            <v>2126.7680999999998</v>
          </cell>
          <cell r="L50">
            <v>44493.992700000003</v>
          </cell>
        </row>
        <row r="51">
          <cell r="C51">
            <v>61096.95220582623</v>
          </cell>
          <cell r="D51">
            <v>97117.13746529739</v>
          </cell>
          <cell r="E51">
            <v>174846.07659681945</v>
          </cell>
          <cell r="F51">
            <v>584416.19822267431</v>
          </cell>
          <cell r="G51">
            <v>917476.36449061742</v>
          </cell>
          <cell r="H51">
            <v>64273.121089289882</v>
          </cell>
          <cell r="I51">
            <v>101054.36764197164</v>
          </cell>
          <cell r="J51">
            <v>225886.2242592884</v>
          </cell>
          <cell r="K51">
            <v>581634.63344778842</v>
          </cell>
          <cell r="L51">
            <v>972848.34643833828</v>
          </cell>
        </row>
        <row r="52">
          <cell r="C52">
            <v>81060.284851147226</v>
          </cell>
          <cell r="D52">
            <v>105949.53236267639</v>
          </cell>
          <cell r="E52">
            <v>187834.73517256643</v>
          </cell>
          <cell r="F52">
            <v>586241.07691860234</v>
          </cell>
          <cell r="G52">
            <v>961085.62930499238</v>
          </cell>
          <cell r="H52">
            <v>84254.547289289883</v>
          </cell>
          <cell r="I52">
            <v>109835.64864197164</v>
          </cell>
          <cell r="J52">
            <v>239490.74165928841</v>
          </cell>
          <cell r="K52">
            <v>583761.40154778841</v>
          </cell>
          <cell r="L52">
            <v>1017342.3391383383</v>
          </cell>
        </row>
        <row r="54">
          <cell r="C54">
            <v>0</v>
          </cell>
          <cell r="D54">
            <v>0</v>
          </cell>
          <cell r="E54">
            <v>273.97160000000002</v>
          </cell>
          <cell r="F54">
            <v>72.657799999999995</v>
          </cell>
          <cell r="G54">
            <v>346.62940000000003</v>
          </cell>
          <cell r="H54">
            <v>0</v>
          </cell>
          <cell r="I54">
            <v>0</v>
          </cell>
          <cell r="J54">
            <v>317.3623</v>
          </cell>
          <cell r="K54">
            <v>94.664000000000001</v>
          </cell>
          <cell r="L54">
            <v>412.02629999999999</v>
          </cell>
        </row>
        <row r="55">
          <cell r="C55">
            <v>8930.0018624090008</v>
          </cell>
          <cell r="D55">
            <v>8529.752354659</v>
          </cell>
          <cell r="E55">
            <v>10633.458167983999</v>
          </cell>
          <cell r="F55">
            <v>10890.36</v>
          </cell>
          <cell r="G55">
            <v>38983.572385052001</v>
          </cell>
          <cell r="H55">
            <v>10123.888300000001</v>
          </cell>
          <cell r="I55">
            <v>7701.1304</v>
          </cell>
          <cell r="J55">
            <v>10738.2628</v>
          </cell>
          <cell r="K55">
            <v>9862.32</v>
          </cell>
          <cell r="L55">
            <v>38425.601500000004</v>
          </cell>
        </row>
        <row r="56">
          <cell r="C56">
            <v>0</v>
          </cell>
          <cell r="D56">
            <v>19.89</v>
          </cell>
          <cell r="E56">
            <v>170.47</v>
          </cell>
          <cell r="F56">
            <v>131.88999999999999</v>
          </cell>
          <cell r="G56">
            <v>322.25</v>
          </cell>
          <cell r="H56">
            <v>0</v>
          </cell>
          <cell r="I56">
            <v>19.89</v>
          </cell>
          <cell r="J56">
            <v>170.47</v>
          </cell>
          <cell r="K56">
            <v>131.88999999999999</v>
          </cell>
          <cell r="L56">
            <v>322.25</v>
          </cell>
        </row>
        <row r="57">
          <cell r="C57">
            <v>8930.0018624090008</v>
          </cell>
          <cell r="D57">
            <v>8549.6423546589995</v>
          </cell>
          <cell r="E57">
            <v>11077.899767983999</v>
          </cell>
          <cell r="F57">
            <v>11094.907800000001</v>
          </cell>
          <cell r="G57">
            <v>39652.451785051999</v>
          </cell>
          <cell r="H57">
            <v>10123.888300000001</v>
          </cell>
          <cell r="I57">
            <v>7721.0204000000003</v>
          </cell>
          <cell r="J57">
            <v>11226.0951</v>
          </cell>
          <cell r="K57">
            <v>10088.874</v>
          </cell>
          <cell r="L57">
            <v>39159.877800000002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C61">
            <v>7.43</v>
          </cell>
          <cell r="D61">
            <v>3.68</v>
          </cell>
          <cell r="E61">
            <v>314.07</v>
          </cell>
          <cell r="F61">
            <v>383.61</v>
          </cell>
          <cell r="G61">
            <v>708.79</v>
          </cell>
          <cell r="H61">
            <v>7.43</v>
          </cell>
          <cell r="I61">
            <v>6.79</v>
          </cell>
          <cell r="J61">
            <v>508.73</v>
          </cell>
          <cell r="K61">
            <v>558.16999999999996</v>
          </cell>
          <cell r="L61">
            <v>1081.1199999999999</v>
          </cell>
        </row>
        <row r="62">
          <cell r="C62">
            <v>13.747408</v>
          </cell>
          <cell r="D62">
            <v>165.91523699999999</v>
          </cell>
          <cell r="E62">
            <v>192.711862</v>
          </cell>
          <cell r="F62">
            <v>681.951415</v>
          </cell>
          <cell r="G62">
            <v>1054.325922</v>
          </cell>
          <cell r="H62">
            <v>14.918991916</v>
          </cell>
          <cell r="I62">
            <v>181.926934655</v>
          </cell>
          <cell r="J62">
            <v>212.71094511000001</v>
          </cell>
          <cell r="K62">
            <v>754.63119586899995</v>
          </cell>
          <cell r="L62">
            <v>1164.1880675499999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7.3800000000000004E-2</v>
          </cell>
          <cell r="I63">
            <v>1.6289</v>
          </cell>
          <cell r="J63">
            <v>96.2166</v>
          </cell>
          <cell r="K63">
            <v>122.88630000000001</v>
          </cell>
          <cell r="L63">
            <v>220.8056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0.63</v>
          </cell>
          <cell r="I64">
            <v>2.77</v>
          </cell>
          <cell r="J64">
            <v>5.68</v>
          </cell>
          <cell r="K64">
            <v>120.24</v>
          </cell>
          <cell r="L64">
            <v>129.32</v>
          </cell>
        </row>
        <row r="65">
          <cell r="C65">
            <v>21.177408</v>
          </cell>
          <cell r="D65">
            <v>169.595237</v>
          </cell>
          <cell r="E65">
            <v>506.78186199999999</v>
          </cell>
          <cell r="F65">
            <v>1065.5614150000001</v>
          </cell>
          <cell r="G65">
            <v>1763.115922</v>
          </cell>
          <cell r="H65">
            <v>23.052791915999997</v>
          </cell>
          <cell r="I65">
            <v>193.11583465499999</v>
          </cell>
          <cell r="J65">
            <v>823.33754510999995</v>
          </cell>
          <cell r="K65">
            <v>1555.927495869</v>
          </cell>
          <cell r="L65">
            <v>2595.4336675499999</v>
          </cell>
        </row>
        <row r="67">
          <cell r="C67">
            <v>0</v>
          </cell>
          <cell r="D67">
            <v>47.308799999999998</v>
          </cell>
          <cell r="E67">
            <v>16.934799999999999</v>
          </cell>
          <cell r="F67">
            <v>9.4063999999999997</v>
          </cell>
          <cell r="G67">
            <v>73.650000000000006</v>
          </cell>
          <cell r="H67">
            <v>0</v>
          </cell>
          <cell r="I67">
            <v>73.61</v>
          </cell>
          <cell r="J67">
            <v>14.17</v>
          </cell>
          <cell r="K67">
            <v>15.09</v>
          </cell>
          <cell r="L67">
            <v>102.87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7.1184481279999998</v>
          </cell>
          <cell r="I68">
            <v>6.4224256080000002</v>
          </cell>
          <cell r="J68">
            <v>2.8813032230000002</v>
          </cell>
          <cell r="K68">
            <v>9.2672315000000005E-2</v>
          </cell>
          <cell r="L68">
            <v>16.514849274000003</v>
          </cell>
        </row>
        <row r="69">
          <cell r="C69">
            <v>0</v>
          </cell>
          <cell r="D69">
            <v>47.308799999999998</v>
          </cell>
          <cell r="E69">
            <v>16.934799999999999</v>
          </cell>
          <cell r="F69">
            <v>9.4063999999999997</v>
          </cell>
          <cell r="G69">
            <v>73.650000000000006</v>
          </cell>
          <cell r="H69">
            <v>7.1184481279999998</v>
          </cell>
          <cell r="I69">
            <v>80.032425607999997</v>
          </cell>
          <cell r="J69">
            <v>17.051303223000001</v>
          </cell>
          <cell r="K69">
            <v>15.182672315</v>
          </cell>
          <cell r="L69">
            <v>119.384849274</v>
          </cell>
        </row>
        <row r="70">
          <cell r="C70">
            <v>90011.46412155623</v>
          </cell>
          <cell r="D70">
            <v>114716.07875433538</v>
          </cell>
          <cell r="E70">
            <v>199436.35160255042</v>
          </cell>
          <cell r="F70">
            <v>598410.95253360237</v>
          </cell>
          <cell r="G70">
            <v>1002574.8470120444</v>
          </cell>
          <cell r="H70">
            <v>94408.60682933389</v>
          </cell>
          <cell r="I70">
            <v>117829.81730223463</v>
          </cell>
          <cell r="J70">
            <v>251557.22560762143</v>
          </cell>
          <cell r="K70">
            <v>595421.3857159724</v>
          </cell>
          <cell r="L70">
            <v>1059217.0354551624</v>
          </cell>
        </row>
      </sheetData>
      <sheetData sheetId="1">
        <row r="9">
          <cell r="B9" t="str">
            <v>Canara Bank</v>
          </cell>
          <cell r="C9">
            <v>18878.001899999999</v>
          </cell>
          <cell r="D9">
            <v>19543.916300000001</v>
          </cell>
          <cell r="E9">
            <v>20599.61</v>
          </cell>
          <cell r="F9">
            <v>46839.419900000001</v>
          </cell>
          <cell r="G9">
            <v>105860.94810000001</v>
          </cell>
          <cell r="H9">
            <v>20568.795600000001</v>
          </cell>
          <cell r="I9">
            <v>20863.023700000002</v>
          </cell>
          <cell r="J9">
            <v>21313.493600000002</v>
          </cell>
          <cell r="K9">
            <v>45356.816599999998</v>
          </cell>
          <cell r="L9">
            <v>108102.12950000001</v>
          </cell>
        </row>
        <row r="10">
          <cell r="B10" t="str">
            <v>State Bank of India</v>
          </cell>
          <cell r="C10">
            <v>8795.5079226500002</v>
          </cell>
          <cell r="D10">
            <v>16387.743901130001</v>
          </cell>
          <cell r="E10">
            <v>20921.889020179999</v>
          </cell>
          <cell r="F10">
            <v>86451.613701399998</v>
          </cell>
          <cell r="G10">
            <v>132556.75454535999</v>
          </cell>
          <cell r="H10">
            <v>9306.3687348999993</v>
          </cell>
          <cell r="I10">
            <v>17214.657291449999</v>
          </cell>
          <cell r="J10">
            <v>21551.502269910001</v>
          </cell>
          <cell r="K10">
            <v>86337.470430350004</v>
          </cell>
          <cell r="L10">
            <v>134409.99872661001</v>
          </cell>
        </row>
        <row r="11">
          <cell r="B11" t="str">
            <v>Union Bank Of India</v>
          </cell>
          <cell r="C11">
            <v>4469.0230865499998</v>
          </cell>
          <cell r="D11">
            <v>8109.5754387879997</v>
          </cell>
          <cell r="E11">
            <v>10309.182024973001</v>
          </cell>
          <cell r="F11">
            <v>27705.719668968999</v>
          </cell>
          <cell r="G11">
            <v>50593.500219280002</v>
          </cell>
          <cell r="H11">
            <v>4304.208006068</v>
          </cell>
          <cell r="I11">
            <v>13093.691419915</v>
          </cell>
          <cell r="J11">
            <v>23473.579785018999</v>
          </cell>
          <cell r="K11">
            <v>9131.0416000000005</v>
          </cell>
          <cell r="L11">
            <v>50002.520811002003</v>
          </cell>
        </row>
        <row r="12">
          <cell r="B12" t="str">
            <v>Bank of Baroda</v>
          </cell>
          <cell r="C12">
            <v>6039.78</v>
          </cell>
          <cell r="D12">
            <v>5502.08</v>
          </cell>
          <cell r="E12">
            <v>6926.74</v>
          </cell>
          <cell r="F12">
            <v>31548.1</v>
          </cell>
          <cell r="G12">
            <v>50016.7</v>
          </cell>
          <cell r="H12">
            <v>6788.74</v>
          </cell>
          <cell r="I12">
            <v>5515.82</v>
          </cell>
          <cell r="J12">
            <v>7311.27</v>
          </cell>
          <cell r="K12">
            <v>32331.439999999999</v>
          </cell>
          <cell r="L12">
            <v>51947.270000000004</v>
          </cell>
        </row>
        <row r="13">
          <cell r="C13">
            <v>38182.312909199994</v>
          </cell>
          <cell r="D13">
            <v>49543.315639918001</v>
          </cell>
          <cell r="E13">
            <v>58757.421045152994</v>
          </cell>
          <cell r="F13">
            <v>192544.853270369</v>
          </cell>
          <cell r="G13">
            <v>339027.90286464</v>
          </cell>
          <cell r="H13">
            <v>40968.112340968</v>
          </cell>
          <cell r="I13">
            <v>56687.192411365002</v>
          </cell>
          <cell r="J13">
            <v>73649.845654929013</v>
          </cell>
          <cell r="K13">
            <v>173156.76863035001</v>
          </cell>
          <cell r="L13">
            <v>344461.91903761204</v>
          </cell>
        </row>
        <row r="15">
          <cell r="B15" t="str">
            <v>Bank of India</v>
          </cell>
          <cell r="C15">
            <v>698.09</v>
          </cell>
          <cell r="D15">
            <v>1498.3820000000001</v>
          </cell>
          <cell r="E15">
            <v>2261.7399999999998</v>
          </cell>
          <cell r="F15">
            <v>12159.556200000001</v>
          </cell>
          <cell r="G15">
            <v>16617.768199999999</v>
          </cell>
          <cell r="H15">
            <v>679.1</v>
          </cell>
          <cell r="I15">
            <v>1214.31</v>
          </cell>
          <cell r="J15">
            <v>2720.34</v>
          </cell>
          <cell r="K15">
            <v>12836.03</v>
          </cell>
          <cell r="L15">
            <v>17449.78</v>
          </cell>
        </row>
        <row r="16">
          <cell r="B16" t="str">
            <v>Bank of Maharastra</v>
          </cell>
          <cell r="C16">
            <v>186.26835233599999</v>
          </cell>
          <cell r="D16">
            <v>226.83630898800001</v>
          </cell>
          <cell r="E16">
            <v>507.77533948400003</v>
          </cell>
          <cell r="F16">
            <v>4385.7293785100001</v>
          </cell>
          <cell r="G16">
            <v>5306.6093793179998</v>
          </cell>
          <cell r="H16">
            <v>198.35059999999999</v>
          </cell>
          <cell r="I16">
            <v>244.17590000000001</v>
          </cell>
          <cell r="J16">
            <v>522.58709999999996</v>
          </cell>
          <cell r="K16">
            <v>4662.4953999999998</v>
          </cell>
          <cell r="L16">
            <v>5627.6089999999995</v>
          </cell>
        </row>
        <row r="17">
          <cell r="B17" t="str">
            <v>Central Bank of India</v>
          </cell>
          <cell r="C17">
            <v>170.65119999999999</v>
          </cell>
          <cell r="D17">
            <v>348.91</v>
          </cell>
          <cell r="E17">
            <v>795.96</v>
          </cell>
          <cell r="F17">
            <v>3357.5682000000002</v>
          </cell>
          <cell r="G17">
            <v>4673.0894000000008</v>
          </cell>
          <cell r="H17">
            <v>170.45359999999999</v>
          </cell>
          <cell r="I17">
            <v>374.95299999999997</v>
          </cell>
          <cell r="J17">
            <v>775.70339999999999</v>
          </cell>
          <cell r="K17">
            <v>3447.9445000000001</v>
          </cell>
          <cell r="L17">
            <v>4769.0545000000002</v>
          </cell>
        </row>
        <row r="18">
          <cell r="B18" t="str">
            <v xml:space="preserve">Indian Bank </v>
          </cell>
          <cell r="C18">
            <v>772.88030000000003</v>
          </cell>
          <cell r="D18">
            <v>624.83929999999998</v>
          </cell>
          <cell r="E18">
            <v>1245.6675</v>
          </cell>
          <cell r="F18">
            <v>10109.6667</v>
          </cell>
          <cell r="G18">
            <v>12753.0538</v>
          </cell>
          <cell r="H18">
            <v>542.88</v>
          </cell>
          <cell r="I18">
            <v>629.16999999999996</v>
          </cell>
          <cell r="J18">
            <v>1395.81</v>
          </cell>
          <cell r="K18">
            <v>10041.06</v>
          </cell>
          <cell r="L18">
            <v>12608.919999999998</v>
          </cell>
        </row>
        <row r="19">
          <cell r="B19" t="str">
            <v>Indian Overseas Bank</v>
          </cell>
          <cell r="C19">
            <v>784.52301999999997</v>
          </cell>
          <cell r="D19">
            <v>743.71230000000003</v>
          </cell>
          <cell r="E19">
            <v>911.62919999999997</v>
          </cell>
          <cell r="F19">
            <v>3158.0801999999999</v>
          </cell>
          <cell r="G19">
            <v>5597.9447199999995</v>
          </cell>
          <cell r="H19">
            <v>920.15509999999995</v>
          </cell>
          <cell r="I19">
            <v>790.13099999999997</v>
          </cell>
          <cell r="J19">
            <v>908.44830000000002</v>
          </cell>
          <cell r="K19">
            <v>3255.0423000000001</v>
          </cell>
          <cell r="L19">
            <v>5873.7767000000003</v>
          </cell>
        </row>
        <row r="20">
          <cell r="B20" t="str">
            <v>Punjab National Bank</v>
          </cell>
          <cell r="C20">
            <v>248.44630000000001</v>
          </cell>
          <cell r="D20">
            <v>269.06810000000002</v>
          </cell>
          <cell r="E20">
            <v>1323.4387999999999</v>
          </cell>
          <cell r="F20">
            <v>12319.5445</v>
          </cell>
          <cell r="G20">
            <v>14160.4977</v>
          </cell>
          <cell r="H20">
            <v>273.88775663199999</v>
          </cell>
          <cell r="I20">
            <v>314.651039029</v>
          </cell>
          <cell r="J20">
            <v>1294.399139077</v>
          </cell>
          <cell r="K20">
            <v>12143.443248846001</v>
          </cell>
          <cell r="L20">
            <v>14026.381183584001</v>
          </cell>
        </row>
        <row r="21">
          <cell r="B21" t="str">
            <v>Punjab and Synd Bank</v>
          </cell>
          <cell r="C21">
            <v>0</v>
          </cell>
          <cell r="D21">
            <v>4.9058999999999999</v>
          </cell>
          <cell r="E21">
            <v>116.4842</v>
          </cell>
          <cell r="F21">
            <v>1193.2429</v>
          </cell>
          <cell r="G21">
            <v>1314.633</v>
          </cell>
          <cell r="H21">
            <v>6.19</v>
          </cell>
          <cell r="I21">
            <v>5.05</v>
          </cell>
          <cell r="J21">
            <v>113.5013</v>
          </cell>
          <cell r="K21">
            <v>839.2</v>
          </cell>
          <cell r="L21">
            <v>963.94130000000007</v>
          </cell>
        </row>
        <row r="22">
          <cell r="B22" t="str">
            <v>UCO Bank</v>
          </cell>
          <cell r="C22">
            <v>97.666300000000007</v>
          </cell>
          <cell r="D22">
            <v>175.7364</v>
          </cell>
          <cell r="E22">
            <v>400.95229999999998</v>
          </cell>
          <cell r="F22">
            <v>1792.2452000000001</v>
          </cell>
          <cell r="G22">
            <v>2466.6001999999999</v>
          </cell>
          <cell r="H22">
            <v>100.5806</v>
          </cell>
          <cell r="I22">
            <v>227.6414</v>
          </cell>
          <cell r="J22">
            <v>454.55340000000001</v>
          </cell>
          <cell r="K22">
            <v>2147.7199999999998</v>
          </cell>
          <cell r="L22">
            <v>2930.4953999999998</v>
          </cell>
        </row>
        <row r="23">
          <cell r="C23">
            <v>2958.5254723359999</v>
          </cell>
          <cell r="D23">
            <v>3892.3903089880005</v>
          </cell>
          <cell r="E23">
            <v>7563.6473394840004</v>
          </cell>
          <cell r="F23">
            <v>48475.633278509988</v>
          </cell>
          <cell r="G23">
            <v>62890.196399318003</v>
          </cell>
          <cell r="H23">
            <v>2891.5976566319996</v>
          </cell>
          <cell r="I23">
            <v>3800.0823390289997</v>
          </cell>
          <cell r="J23">
            <v>8185.3426390769991</v>
          </cell>
          <cell r="K23">
            <v>49372.935448846001</v>
          </cell>
          <cell r="L23">
            <v>64249.958083584002</v>
          </cell>
        </row>
        <row r="25">
          <cell r="B25" t="str">
            <v>IDBI Bank</v>
          </cell>
          <cell r="C25">
            <v>586.33855551499801</v>
          </cell>
          <cell r="D25">
            <v>1650.294811964</v>
          </cell>
          <cell r="E25">
            <v>2674.0936823870002</v>
          </cell>
          <cell r="F25">
            <v>5606.4954645094103</v>
          </cell>
          <cell r="G25">
            <v>10517.222514375408</v>
          </cell>
          <cell r="H25">
            <v>615.79053852599804</v>
          </cell>
          <cell r="I25">
            <v>1572.2918128250001</v>
          </cell>
          <cell r="J25">
            <v>2675.4073882809998</v>
          </cell>
          <cell r="K25">
            <v>5622.67529353594</v>
          </cell>
          <cell r="L25">
            <v>10486.165033167938</v>
          </cell>
        </row>
        <row r="26">
          <cell r="B26" t="str">
            <v>Karnataka Bank Ltd</v>
          </cell>
          <cell r="C26">
            <v>2336.5821059370001</v>
          </cell>
          <cell r="D26">
            <v>4928.7893329729995</v>
          </cell>
          <cell r="E26">
            <v>6316.8535939160001</v>
          </cell>
          <cell r="F26">
            <v>10168.988269985</v>
          </cell>
          <cell r="G26">
            <v>23751.213302811</v>
          </cell>
          <cell r="H26">
            <v>2511.8006999999998</v>
          </cell>
          <cell r="I26">
            <v>5234.2305999999999</v>
          </cell>
          <cell r="J26">
            <v>6757.19109999999</v>
          </cell>
          <cell r="K26">
            <v>10731.685800000399</v>
          </cell>
          <cell r="L26">
            <v>25234.908200000391</v>
          </cell>
        </row>
        <row r="27">
          <cell r="B27" t="str">
            <v>Kotak Mahendra Bank</v>
          </cell>
          <cell r="C27">
            <v>1608.6304137093</v>
          </cell>
          <cell r="D27">
            <v>273.12767829200101</v>
          </cell>
          <cell r="E27">
            <v>1505.2934763149501</v>
          </cell>
          <cell r="F27">
            <v>15422.729351307</v>
          </cell>
          <cell r="G27">
            <v>18809.780919623252</v>
          </cell>
          <cell r="H27">
            <v>1394.0566497086099</v>
          </cell>
          <cell r="I27">
            <v>271.38339787266102</v>
          </cell>
          <cell r="J27">
            <v>1463.7661689859301</v>
          </cell>
          <cell r="K27">
            <v>13763.875995152001</v>
          </cell>
          <cell r="L27">
            <v>16893.0822117192</v>
          </cell>
        </row>
        <row r="28">
          <cell r="B28" t="str">
            <v>Cathelic Syrian Bank Ltd.</v>
          </cell>
          <cell r="C28">
            <v>95.428200000000004</v>
          </cell>
          <cell r="D28">
            <v>0</v>
          </cell>
          <cell r="E28">
            <v>531.06320000000005</v>
          </cell>
          <cell r="F28">
            <v>0</v>
          </cell>
          <cell r="G28">
            <v>626.49140000000011</v>
          </cell>
          <cell r="H28">
            <v>113.5758</v>
          </cell>
          <cell r="I28">
            <v>0</v>
          </cell>
          <cell r="J28">
            <v>732.57479999999998</v>
          </cell>
          <cell r="K28">
            <v>0</v>
          </cell>
          <cell r="L28">
            <v>846.15059999999994</v>
          </cell>
        </row>
        <row r="29">
          <cell r="B29" t="str">
            <v>City Union Bank Ltd</v>
          </cell>
          <cell r="C29">
            <v>0</v>
          </cell>
          <cell r="D29">
            <v>207.89914435</v>
          </cell>
          <cell r="E29">
            <v>274.78179046999998</v>
          </cell>
          <cell r="F29">
            <v>1409.98710099</v>
          </cell>
          <cell r="G29">
            <v>1892.66803581</v>
          </cell>
          <cell r="H29">
            <v>0</v>
          </cell>
          <cell r="I29">
            <v>158.35884103999999</v>
          </cell>
          <cell r="J29">
            <v>349.32437121999999</v>
          </cell>
          <cell r="K29">
            <v>1450.55131166</v>
          </cell>
          <cell r="L29">
            <v>1958.2345239199999</v>
          </cell>
        </row>
        <row r="30">
          <cell r="B30" t="str">
            <v>Dhanalaxmi Bank Ltd.</v>
          </cell>
          <cell r="C30">
            <v>0</v>
          </cell>
          <cell r="D30">
            <v>13.69</v>
          </cell>
          <cell r="E30">
            <v>27.68</v>
          </cell>
          <cell r="F30">
            <v>394.37</v>
          </cell>
          <cell r="G30">
            <v>435.74</v>
          </cell>
          <cell r="H30">
            <v>0</v>
          </cell>
          <cell r="I30">
            <v>0</v>
          </cell>
          <cell r="J30">
            <v>99.075900000000004</v>
          </cell>
          <cell r="K30">
            <v>512.66</v>
          </cell>
          <cell r="L30">
            <v>611.73590000000002</v>
          </cell>
        </row>
        <row r="31">
          <cell r="B31" t="str">
            <v>Federal Bank Ltd.</v>
          </cell>
          <cell r="C31">
            <v>473.012358333333</v>
          </cell>
          <cell r="D31">
            <v>1044.97812</v>
          </cell>
          <cell r="E31">
            <v>1531.7331383333301</v>
          </cell>
          <cell r="F31">
            <v>7089.4030000000002</v>
          </cell>
          <cell r="G31">
            <v>10139.126616666663</v>
          </cell>
          <cell r="H31">
            <v>807.33501999999999</v>
          </cell>
          <cell r="I31">
            <v>1099.6738600000001</v>
          </cell>
          <cell r="J31">
            <v>1502.3664166666699</v>
          </cell>
          <cell r="K31">
            <v>8724.7910033333301</v>
          </cell>
          <cell r="L31">
            <v>12134.166300000001</v>
          </cell>
        </row>
        <row r="32">
          <cell r="B32" t="str">
            <v>J and K Bank Ltd</v>
          </cell>
          <cell r="C32">
            <v>0</v>
          </cell>
          <cell r="D32">
            <v>0</v>
          </cell>
          <cell r="E32">
            <v>64.55</v>
          </cell>
          <cell r="F32">
            <v>3375.28</v>
          </cell>
          <cell r="G32">
            <v>3439.8300000000004</v>
          </cell>
          <cell r="H32">
            <v>0</v>
          </cell>
          <cell r="I32">
            <v>0</v>
          </cell>
          <cell r="J32">
            <v>68.400199999999998</v>
          </cell>
          <cell r="K32">
            <v>4276.4934999999996</v>
          </cell>
          <cell r="L32">
            <v>4344.8936999999996</v>
          </cell>
        </row>
        <row r="33">
          <cell r="B33" t="str">
            <v>Karur Vysya Bank Ltd.</v>
          </cell>
          <cell r="C33">
            <v>0</v>
          </cell>
          <cell r="D33">
            <v>493.62</v>
          </cell>
          <cell r="E33">
            <v>157.57</v>
          </cell>
          <cell r="F33">
            <v>2634.16</v>
          </cell>
          <cell r="G33">
            <v>3285.35</v>
          </cell>
          <cell r="H33">
            <v>0</v>
          </cell>
          <cell r="I33">
            <v>503.6474</v>
          </cell>
          <cell r="J33">
            <v>165.6397</v>
          </cell>
          <cell r="K33">
            <v>2585.5603999999998</v>
          </cell>
          <cell r="L33">
            <v>3254.8474999999999</v>
          </cell>
        </row>
        <row r="34">
          <cell r="B34" t="str">
            <v>Lakshmi Vilas Bank Ltd</v>
          </cell>
          <cell r="C34">
            <v>10.6462</v>
          </cell>
          <cell r="D34">
            <v>89.533199999999994</v>
          </cell>
          <cell r="E34">
            <v>505.01089999999999</v>
          </cell>
          <cell r="F34">
            <v>1809.4566</v>
          </cell>
          <cell r="G34">
            <v>2414.6468999999997</v>
          </cell>
          <cell r="H34">
            <v>52.0122</v>
          </cell>
          <cell r="I34">
            <v>4172.8380999999999</v>
          </cell>
          <cell r="J34">
            <v>2197.8384999999998</v>
          </cell>
          <cell r="K34">
            <v>100.687</v>
          </cell>
          <cell r="L34">
            <v>6523.3757999999998</v>
          </cell>
        </row>
        <row r="35">
          <cell r="B35" t="str">
            <v xml:space="preserve">Ratnakar Bank Ltd </v>
          </cell>
          <cell r="C35">
            <v>67.563599999999994</v>
          </cell>
          <cell r="D35">
            <v>399.90170000000001</v>
          </cell>
          <cell r="E35">
            <v>359.4169</v>
          </cell>
          <cell r="F35">
            <v>2602.5337</v>
          </cell>
          <cell r="G35">
            <v>3429.4159</v>
          </cell>
          <cell r="H35">
            <v>71.445630723000093</v>
          </cell>
          <cell r="I35">
            <v>406.84835596399898</v>
          </cell>
          <cell r="J35">
            <v>342.52060259699903</v>
          </cell>
          <cell r="K35">
            <v>2412.74498416098</v>
          </cell>
          <cell r="L35">
            <v>3233.559573444978</v>
          </cell>
        </row>
        <row r="36">
          <cell r="B36" t="str">
            <v>South Indian Bank Ltd</v>
          </cell>
          <cell r="C36">
            <v>37.200000000000003</v>
          </cell>
          <cell r="D36">
            <v>136.72999999999999</v>
          </cell>
          <cell r="E36">
            <v>845.27</v>
          </cell>
          <cell r="F36">
            <v>3108.66</v>
          </cell>
          <cell r="G36">
            <v>4127.8599999999997</v>
          </cell>
          <cell r="H36">
            <v>46.44</v>
          </cell>
          <cell r="I36">
            <v>150.47</v>
          </cell>
          <cell r="J36">
            <v>954.57</v>
          </cell>
          <cell r="K36">
            <v>3114.66</v>
          </cell>
          <cell r="L36">
            <v>4266.1399999999994</v>
          </cell>
        </row>
        <row r="37">
          <cell r="B37" t="str">
            <v>Tamil Nadu Merchantile Bank Ltd.</v>
          </cell>
          <cell r="C37">
            <v>0</v>
          </cell>
          <cell r="D37">
            <v>249.31880000000001</v>
          </cell>
          <cell r="E37">
            <v>114.7557</v>
          </cell>
          <cell r="F37">
            <v>321.86720000000003</v>
          </cell>
          <cell r="G37">
            <v>685.94170000000008</v>
          </cell>
          <cell r="H37">
            <v>0</v>
          </cell>
          <cell r="I37">
            <v>326.60939999999999</v>
          </cell>
          <cell r="J37">
            <v>129.31989999999999</v>
          </cell>
          <cell r="K37">
            <v>265.14760000000001</v>
          </cell>
          <cell r="L37">
            <v>721.07690000000002</v>
          </cell>
        </row>
        <row r="38">
          <cell r="B38" t="str">
            <v>IndusInd Bank</v>
          </cell>
          <cell r="C38">
            <v>2213.3200000000002</v>
          </cell>
          <cell r="D38">
            <v>160.26</v>
          </cell>
          <cell r="E38">
            <v>1730.23</v>
          </cell>
          <cell r="F38">
            <v>10149.64</v>
          </cell>
          <cell r="G38">
            <v>14253.449999999999</v>
          </cell>
          <cell r="H38">
            <v>1973.15</v>
          </cell>
          <cell r="I38">
            <v>182.74</v>
          </cell>
          <cell r="J38">
            <v>1761.11</v>
          </cell>
          <cell r="K38">
            <v>10040.19</v>
          </cell>
          <cell r="L38">
            <v>13957.19</v>
          </cell>
        </row>
        <row r="39">
          <cell r="B39" t="str">
            <v>HDFC Bank Ltd</v>
          </cell>
          <cell r="C39">
            <v>636.32853567400002</v>
          </cell>
          <cell r="D39">
            <v>4274.5938073787001</v>
          </cell>
          <cell r="E39">
            <v>7929.6029386895098</v>
          </cell>
          <cell r="F39">
            <v>47752.649237669</v>
          </cell>
          <cell r="G39">
            <v>60593.174519411208</v>
          </cell>
          <cell r="H39">
            <v>658.16997350199995</v>
          </cell>
          <cell r="I39">
            <v>4395.1576380349998</v>
          </cell>
          <cell r="J39">
            <v>8067.9011117</v>
          </cell>
          <cell r="K39">
            <v>49995.554825676998</v>
          </cell>
          <cell r="L39">
            <v>63116.783548913998</v>
          </cell>
        </row>
        <row r="40">
          <cell r="B40" t="str">
            <v xml:space="preserve">Axis Bank Ltd </v>
          </cell>
          <cell r="C40">
            <v>87.327548289000006</v>
          </cell>
          <cell r="D40">
            <v>1850.375610349</v>
          </cell>
          <cell r="E40">
            <v>6094.0221157779997</v>
          </cell>
          <cell r="F40">
            <v>30340.450223971999</v>
          </cell>
          <cell r="G40">
            <v>38372.175498387995</v>
          </cell>
          <cell r="H40">
            <v>95.477498893999993</v>
          </cell>
          <cell r="I40">
            <v>1050.289019582</v>
          </cell>
          <cell r="J40">
            <v>6572.3095444199998</v>
          </cell>
          <cell r="K40">
            <v>30766.422539128998</v>
          </cell>
          <cell r="L40">
            <v>38484.498602025</v>
          </cell>
        </row>
        <row r="41">
          <cell r="B41" t="str">
            <v>ICICI Bank Ltd</v>
          </cell>
          <cell r="C41">
            <v>972.24194790881802</v>
          </cell>
          <cell r="D41">
            <v>1592.03992085288</v>
          </cell>
          <cell r="E41">
            <v>5234.8202056772998</v>
          </cell>
          <cell r="F41">
            <v>33009.404843730998</v>
          </cell>
          <cell r="G41">
            <v>40808.506918169995</v>
          </cell>
          <cell r="H41">
            <v>867.95228744474105</v>
          </cell>
          <cell r="I41">
            <v>1738.41384610975</v>
          </cell>
          <cell r="J41">
            <v>5773.3751523775099</v>
          </cell>
          <cell r="K41">
            <v>33605.504200000003</v>
          </cell>
          <cell r="L41">
            <v>41985.245485932006</v>
          </cell>
        </row>
        <row r="42">
          <cell r="B42" t="str">
            <v>YES BANK Ltd.</v>
          </cell>
          <cell r="C42">
            <v>195.7</v>
          </cell>
          <cell r="D42">
            <v>32.25</v>
          </cell>
          <cell r="E42">
            <v>673.86</v>
          </cell>
          <cell r="F42">
            <v>13267.94</v>
          </cell>
          <cell r="G42">
            <v>14169.75</v>
          </cell>
          <cell r="H42">
            <v>185.19</v>
          </cell>
          <cell r="I42">
            <v>33.31</v>
          </cell>
          <cell r="J42">
            <v>701.14</v>
          </cell>
          <cell r="K42">
            <v>13500.45</v>
          </cell>
          <cell r="L42">
            <v>14420.09</v>
          </cell>
        </row>
        <row r="43">
          <cell r="B43" t="str">
            <v>Bandhan Bank</v>
          </cell>
          <cell r="C43">
            <v>0</v>
          </cell>
          <cell r="D43">
            <v>15.216100000000001</v>
          </cell>
          <cell r="E43">
            <v>440.0729</v>
          </cell>
          <cell r="F43">
            <v>918.79390000000001</v>
          </cell>
          <cell r="G43">
            <v>1374.0828999999999</v>
          </cell>
          <cell r="H43">
            <v>0</v>
          </cell>
          <cell r="I43">
            <v>17.201587799999999</v>
          </cell>
          <cell r="J43">
            <v>482.91320000000002</v>
          </cell>
          <cell r="K43">
            <v>877.98689999999999</v>
          </cell>
          <cell r="L43">
            <v>1378.1016878</v>
          </cell>
        </row>
        <row r="44">
          <cell r="B44" t="str">
            <v>DCB Bank Ltd</v>
          </cell>
          <cell r="C44">
            <v>270.25973095370802</v>
          </cell>
          <cell r="D44">
            <v>49.384114148999998</v>
          </cell>
          <cell r="E44">
            <v>480.00850043985002</v>
          </cell>
          <cell r="F44">
            <v>986.33772014709996</v>
          </cell>
          <cell r="G44">
            <v>1785.990065689658</v>
          </cell>
          <cell r="H44">
            <v>908.41258819825305</v>
          </cell>
          <cell r="I44">
            <v>270.56950193889998</v>
          </cell>
          <cell r="J44">
            <v>52.786003024999999</v>
          </cell>
          <cell r="K44">
            <v>501.97533951523502</v>
          </cell>
          <cell r="L44">
            <v>1733.743432677388</v>
          </cell>
        </row>
        <row r="45">
          <cell r="B45" t="str">
            <v xml:space="preserve">IDFC Bank </v>
          </cell>
          <cell r="C45">
            <v>232.08348619799901</v>
          </cell>
          <cell r="D45">
            <v>895.65822614499996</v>
          </cell>
          <cell r="E45">
            <v>690.63470504830002</v>
          </cell>
          <cell r="F45">
            <v>6832.2776864508496</v>
          </cell>
          <cell r="G45">
            <v>8650.6541038421492</v>
          </cell>
          <cell r="H45">
            <v>248.69132018799999</v>
          </cell>
          <cell r="I45">
            <v>991.85047265401204</v>
          </cell>
          <cell r="J45">
            <v>759.55670113990004</v>
          </cell>
          <cell r="K45">
            <v>6507.8693169388698</v>
          </cell>
          <cell r="L45">
            <v>8507.9678109207816</v>
          </cell>
        </row>
        <row r="46">
          <cell r="C46">
            <v>9822.6626825181593</v>
          </cell>
          <cell r="D46">
            <v>18357.660566453582</v>
          </cell>
          <cell r="E46">
            <v>38181.323747054237</v>
          </cell>
          <cell r="F46">
            <v>197201.42429876135</v>
          </cell>
          <cell r="G46">
            <v>263563.07129478734</v>
          </cell>
          <cell r="H46">
            <v>10549.500207184603</v>
          </cell>
          <cell r="I46">
            <v>22575.883833821317</v>
          </cell>
          <cell r="J46">
            <v>41609.086760413004</v>
          </cell>
          <cell r="K46">
            <v>199357.48600910272</v>
          </cell>
          <cell r="L46">
            <v>274091.95681052178</v>
          </cell>
        </row>
        <row r="48">
          <cell r="B48" t="str">
            <v>Karnataka Grameena Bank</v>
          </cell>
          <cell r="C48">
            <v>14977.720238366999</v>
          </cell>
          <cell r="D48">
            <v>3506.7556587630002</v>
          </cell>
          <cell r="E48">
            <v>2737.4108841500001</v>
          </cell>
          <cell r="F48">
            <v>578.13456473899998</v>
          </cell>
          <cell r="G48">
            <v>21800.021346019003</v>
          </cell>
          <cell r="H48">
            <v>16081.267</v>
          </cell>
          <cell r="I48">
            <v>3693.3845999999999</v>
          </cell>
          <cell r="J48">
            <v>2806.7637</v>
          </cell>
          <cell r="K48">
            <v>608.50400000000002</v>
          </cell>
          <cell r="L48">
            <v>23189.919300000001</v>
          </cell>
        </row>
        <row r="49">
          <cell r="B49" t="str">
            <v>Karnataka Vikas Grameena Bank</v>
          </cell>
          <cell r="C49">
            <v>8246.9189999999999</v>
          </cell>
          <cell r="D49">
            <v>1672.2806</v>
          </cell>
          <cell r="E49">
            <v>1212.3969999999999</v>
          </cell>
          <cell r="F49">
            <v>0</v>
          </cell>
          <cell r="G49">
            <v>11131.596600000001</v>
          </cell>
          <cell r="H49">
            <v>8548.6155999999992</v>
          </cell>
          <cell r="I49">
            <v>1735.4917</v>
          </cell>
          <cell r="J49">
            <v>1260.6878999999999</v>
          </cell>
          <cell r="K49">
            <v>0</v>
          </cell>
          <cell r="L49">
            <v>11544.7952</v>
          </cell>
        </row>
        <row r="50">
          <cell r="C50">
            <v>23224.639238366999</v>
          </cell>
          <cell r="D50">
            <v>5179.0362587630007</v>
          </cell>
          <cell r="E50">
            <v>3949.8078841500001</v>
          </cell>
          <cell r="F50">
            <v>578.13456473899998</v>
          </cell>
          <cell r="G50">
            <v>32931.617946019003</v>
          </cell>
          <cell r="H50">
            <v>24629.882599999997</v>
          </cell>
          <cell r="I50">
            <v>5428.8762999999999</v>
          </cell>
          <cell r="J50">
            <v>4067.4515999999999</v>
          </cell>
          <cell r="K50">
            <v>608.50400000000002</v>
          </cell>
          <cell r="L50">
            <v>34734.714500000002</v>
          </cell>
        </row>
        <row r="51">
          <cell r="C51">
            <v>50963.501064054151</v>
          </cell>
          <cell r="D51">
            <v>71793.366515359579</v>
          </cell>
          <cell r="E51">
            <v>104502.39213169123</v>
          </cell>
          <cell r="F51">
            <v>438221.91084764036</v>
          </cell>
          <cell r="G51">
            <v>665481.17055874527</v>
          </cell>
          <cell r="H51">
            <v>54409.210204784606</v>
          </cell>
          <cell r="I51">
            <v>83063.158584215329</v>
          </cell>
          <cell r="J51">
            <v>123444.27505441902</v>
          </cell>
          <cell r="K51">
            <v>421887.19008829875</v>
          </cell>
          <cell r="L51">
            <v>682803.83393171779</v>
          </cell>
        </row>
        <row r="52">
          <cell r="C52">
            <v>74188.140302421147</v>
          </cell>
          <cell r="D52">
            <v>76972.402774122573</v>
          </cell>
          <cell r="E52">
            <v>108452.20001584123</v>
          </cell>
          <cell r="F52">
            <v>438800.04541237938</v>
          </cell>
          <cell r="G52">
            <v>698412.78850476432</v>
          </cell>
          <cell r="H52">
            <v>79039.092804784596</v>
          </cell>
          <cell r="I52">
            <v>88492.034884215333</v>
          </cell>
          <cell r="J52">
            <v>127511.72665441902</v>
          </cell>
          <cell r="K52">
            <v>422495.69408829877</v>
          </cell>
          <cell r="L52">
            <v>717538.54843171779</v>
          </cell>
        </row>
        <row r="54">
          <cell r="B54" t="str">
            <v>KSCARD Bk.Ltd</v>
          </cell>
          <cell r="C54">
            <v>1851.2636</v>
          </cell>
          <cell r="D54">
            <v>0</v>
          </cell>
          <cell r="E54">
            <v>0</v>
          </cell>
          <cell r="F54">
            <v>0</v>
          </cell>
          <cell r="G54">
            <v>1851.2636</v>
          </cell>
          <cell r="H54">
            <v>1754.4075</v>
          </cell>
          <cell r="I54">
            <v>0</v>
          </cell>
          <cell r="J54">
            <v>0</v>
          </cell>
          <cell r="K54">
            <v>0</v>
          </cell>
          <cell r="L54">
            <v>1754.4075</v>
          </cell>
        </row>
        <row r="55">
          <cell r="B55" t="str">
            <v xml:space="preserve">K.S.Coop Apex Bank ltd </v>
          </cell>
          <cell r="C55">
            <v>9660.776307184</v>
          </cell>
          <cell r="D55">
            <v>7920.1271100040003</v>
          </cell>
          <cell r="E55">
            <v>10907.537415753</v>
          </cell>
          <cell r="F55">
            <v>14804.27</v>
          </cell>
          <cell r="G55">
            <v>43292.710832940997</v>
          </cell>
          <cell r="H55">
            <v>11706.909498614999</v>
          </cell>
          <cell r="I55">
            <v>7849.5631728689996</v>
          </cell>
          <cell r="J55">
            <v>11203.548198492999</v>
          </cell>
          <cell r="K55">
            <v>4986.71</v>
          </cell>
          <cell r="L55">
            <v>35746.730869977</v>
          </cell>
        </row>
        <row r="56">
          <cell r="B56" t="str">
            <v>Indl.Co.Op.Bank ltd.</v>
          </cell>
          <cell r="C56">
            <v>0</v>
          </cell>
          <cell r="D56">
            <v>3.92</v>
          </cell>
          <cell r="E56">
            <v>75.22</v>
          </cell>
          <cell r="F56">
            <v>91.44</v>
          </cell>
          <cell r="G56">
            <v>170.57999999999998</v>
          </cell>
          <cell r="H56">
            <v>0</v>
          </cell>
          <cell r="I56">
            <v>3.92</v>
          </cell>
          <cell r="J56">
            <v>75.22</v>
          </cell>
          <cell r="K56">
            <v>91.44</v>
          </cell>
          <cell r="L56">
            <v>170.57999999999998</v>
          </cell>
        </row>
        <row r="57">
          <cell r="B57" t="str">
            <v>Total (E)</v>
          </cell>
          <cell r="C57">
            <v>11512.039907184</v>
          </cell>
          <cell r="D57">
            <v>7924.0471100040004</v>
          </cell>
          <cell r="E57">
            <v>10982.757415753</v>
          </cell>
          <cell r="F57">
            <v>14895.710000000001</v>
          </cell>
          <cell r="G57">
            <v>45314.554432940997</v>
          </cell>
          <cell r="H57">
            <v>13461.316998614999</v>
          </cell>
          <cell r="I57">
            <v>7853.4831728689996</v>
          </cell>
          <cell r="J57">
            <v>11278.768198492999</v>
          </cell>
          <cell r="K57">
            <v>5078.1499999999996</v>
          </cell>
          <cell r="L57">
            <v>37671.718369977003</v>
          </cell>
        </row>
        <row r="58">
          <cell r="B58" t="str">
            <v>KSFC</v>
          </cell>
          <cell r="C58">
            <v>0</v>
          </cell>
          <cell r="D58">
            <v>0</v>
          </cell>
          <cell r="E58">
            <v>1848.1706999999999</v>
          </cell>
          <cell r="F58">
            <v>342.51510000000002</v>
          </cell>
          <cell r="G58">
            <v>2190.6857999999997</v>
          </cell>
          <cell r="H58">
            <v>0</v>
          </cell>
          <cell r="I58">
            <v>0</v>
          </cell>
          <cell r="J58">
            <v>0</v>
          </cell>
          <cell r="K58">
            <v>2282.154</v>
          </cell>
          <cell r="L58">
            <v>2282.154</v>
          </cell>
        </row>
        <row r="59">
          <cell r="C59">
            <v>0</v>
          </cell>
          <cell r="D59">
            <v>0</v>
          </cell>
          <cell r="E59">
            <v>1848.1706999999999</v>
          </cell>
          <cell r="F59">
            <v>342.51510000000002</v>
          </cell>
          <cell r="G59">
            <v>2190.6857999999997</v>
          </cell>
          <cell r="H59">
            <v>0</v>
          </cell>
          <cell r="I59">
            <v>0</v>
          </cell>
          <cell r="J59">
            <v>0</v>
          </cell>
          <cell r="K59">
            <v>2282.154</v>
          </cell>
          <cell r="L59">
            <v>2282.154</v>
          </cell>
        </row>
        <row r="61">
          <cell r="B61" t="str">
            <v>Equitas Small Finance Bank</v>
          </cell>
          <cell r="C61">
            <v>138.19999999999999</v>
          </cell>
          <cell r="D61">
            <v>42.62</v>
          </cell>
          <cell r="E61">
            <v>779.29</v>
          </cell>
          <cell r="F61">
            <v>608.54999999999995</v>
          </cell>
          <cell r="G61">
            <v>1568.6599999999999</v>
          </cell>
          <cell r="H61">
            <v>94</v>
          </cell>
          <cell r="I61">
            <v>115.69</v>
          </cell>
          <cell r="J61">
            <v>891.1</v>
          </cell>
          <cell r="K61">
            <v>665.5</v>
          </cell>
          <cell r="L61">
            <v>1766.29</v>
          </cell>
        </row>
        <row r="62">
          <cell r="B62" t="str">
            <v>Ujjivan Small Finnance</v>
          </cell>
          <cell r="C62">
            <v>117.019961</v>
          </cell>
          <cell r="D62">
            <v>753.80044299999997</v>
          </cell>
          <cell r="E62">
            <v>378.654337</v>
          </cell>
          <cell r="F62">
            <v>915.26693499999999</v>
          </cell>
          <cell r="G62">
            <v>2164.7416760000001</v>
          </cell>
          <cell r="H62">
            <v>125.551428527</v>
          </cell>
          <cell r="I62">
            <v>753.83471558099995</v>
          </cell>
          <cell r="J62">
            <v>370.66692438699999</v>
          </cell>
          <cell r="K62">
            <v>758.18345115000102</v>
          </cell>
          <cell r="L62">
            <v>2008.236519645001</v>
          </cell>
        </row>
        <row r="63">
          <cell r="B63" t="str">
            <v>Suryoday Small Finance Bank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17.307200000000002</v>
          </cell>
          <cell r="I63">
            <v>115.4693</v>
          </cell>
          <cell r="J63">
            <v>115.6476</v>
          </cell>
          <cell r="K63">
            <v>5.6852</v>
          </cell>
          <cell r="L63">
            <v>254.10930000000002</v>
          </cell>
        </row>
        <row r="64">
          <cell r="B64" t="str">
            <v>ESAF Small Finance Bank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36.700000000000003</v>
          </cell>
          <cell r="I64">
            <v>118.07</v>
          </cell>
          <cell r="J64">
            <v>58.96</v>
          </cell>
          <cell r="K64">
            <v>7.9</v>
          </cell>
          <cell r="L64">
            <v>221.63</v>
          </cell>
        </row>
        <row r="65">
          <cell r="C65">
            <v>255.21996099999998</v>
          </cell>
          <cell r="D65">
            <v>796.42044299999998</v>
          </cell>
          <cell r="E65">
            <v>1157.9443369999999</v>
          </cell>
          <cell r="F65">
            <v>1523.8169349999998</v>
          </cell>
          <cell r="G65">
            <v>3733.401676</v>
          </cell>
          <cell r="H65">
            <v>273.558628527</v>
          </cell>
          <cell r="I65">
            <v>1103.0640155809999</v>
          </cell>
          <cell r="J65">
            <v>1436.3745243870001</v>
          </cell>
          <cell r="K65">
            <v>1437.268651150001</v>
          </cell>
          <cell r="L65">
            <v>4250.2658196450011</v>
          </cell>
        </row>
        <row r="67">
          <cell r="B67" t="str">
            <v>India Post Payments Bank Limited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Airtel Payments Bank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C70">
            <v>85955.400170605135</v>
          </cell>
          <cell r="D70">
            <v>85692.870327126569</v>
          </cell>
          <cell r="E70">
            <v>122441.07246859423</v>
          </cell>
          <cell r="F70">
            <v>455562.08744737942</v>
          </cell>
          <cell r="G70">
            <v>749651.4304137053</v>
          </cell>
          <cell r="H70">
            <v>92773.968431926594</v>
          </cell>
          <cell r="I70">
            <v>97448.582072665333</v>
          </cell>
          <cell r="J70">
            <v>140226.86937729904</v>
          </cell>
          <cell r="K70">
            <v>431293.26673944877</v>
          </cell>
          <cell r="L70">
            <v>761742.68662133976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S"/>
      <sheetName val="PASHU"/>
      <sheetName val="npapmegp"/>
      <sheetName val="Sheet1"/>
      <sheetName val="REPORT-pmegp-npa level"/>
    </sheetNames>
    <sheetDataSet>
      <sheetData sheetId="0">
        <row r="6">
          <cell r="B6" t="str">
            <v>Canara Bank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 t="e">
            <v>#DIV/0!</v>
          </cell>
          <cell r="DG6" t="e">
            <v>#DIV/0!</v>
          </cell>
          <cell r="DH6" t="e">
            <v>#DIV/0!</v>
          </cell>
        </row>
        <row r="7">
          <cell r="B7" t="str">
            <v>State Bank of India</v>
          </cell>
          <cell r="CW7">
            <v>257</v>
          </cell>
          <cell r="CX7">
            <v>2101</v>
          </cell>
          <cell r="CY7">
            <v>248</v>
          </cell>
          <cell r="CZ7">
            <v>1986</v>
          </cell>
          <cell r="DA7">
            <v>488</v>
          </cell>
          <cell r="DB7">
            <v>2859</v>
          </cell>
          <cell r="DC7">
            <v>469</v>
          </cell>
          <cell r="DD7">
            <v>444</v>
          </cell>
          <cell r="DE7">
            <v>637</v>
          </cell>
          <cell r="DF7">
            <v>22.322703474535935</v>
          </cell>
          <cell r="DG7">
            <v>22.356495468277945</v>
          </cell>
          <cell r="DH7">
            <v>22.280517663518712</v>
          </cell>
        </row>
        <row r="8">
          <cell r="B8" t="str">
            <v>Union Bank Of India</v>
          </cell>
          <cell r="CW8">
            <v>746</v>
          </cell>
          <cell r="CX8">
            <v>863</v>
          </cell>
          <cell r="CY8">
            <v>684</v>
          </cell>
          <cell r="CZ8">
            <v>813</v>
          </cell>
          <cell r="DA8">
            <v>264</v>
          </cell>
          <cell r="DB8">
            <v>718</v>
          </cell>
          <cell r="DC8">
            <v>92</v>
          </cell>
          <cell r="DD8">
            <v>104</v>
          </cell>
          <cell r="DE8">
            <v>63</v>
          </cell>
          <cell r="DF8">
            <v>10.660486674391658</v>
          </cell>
          <cell r="DG8">
            <v>12.792127921279212</v>
          </cell>
          <cell r="DH8">
            <v>8.7743732590529238</v>
          </cell>
        </row>
        <row r="9">
          <cell r="B9" t="str">
            <v>Bank of Baroda</v>
          </cell>
          <cell r="CW9">
            <v>519</v>
          </cell>
          <cell r="CX9">
            <v>2114</v>
          </cell>
          <cell r="CY9">
            <v>214</v>
          </cell>
          <cell r="CZ9">
            <v>1234</v>
          </cell>
          <cell r="DA9">
            <v>389</v>
          </cell>
          <cell r="DB9">
            <v>1924</v>
          </cell>
          <cell r="DC9">
            <v>90</v>
          </cell>
          <cell r="DD9">
            <v>17</v>
          </cell>
          <cell r="DE9">
            <v>58</v>
          </cell>
          <cell r="DF9">
            <v>4.2573320719016081</v>
          </cell>
          <cell r="DG9">
            <v>1.3776337115072934</v>
          </cell>
          <cell r="DH9">
            <v>3.0145530145530146</v>
          </cell>
        </row>
        <row r="10">
          <cell r="CW10">
            <v>1522</v>
          </cell>
          <cell r="CX10">
            <v>5078</v>
          </cell>
          <cell r="CY10">
            <v>1146</v>
          </cell>
          <cell r="CZ10">
            <v>4033</v>
          </cell>
          <cell r="DA10">
            <v>1141</v>
          </cell>
          <cell r="DB10">
            <v>5501</v>
          </cell>
          <cell r="DC10">
            <v>651</v>
          </cell>
          <cell r="DD10">
            <v>565</v>
          </cell>
          <cell r="DE10">
            <v>758</v>
          </cell>
          <cell r="DF10">
            <v>12.820007877116977</v>
          </cell>
          <cell r="DG10">
            <v>14.009422266303002</v>
          </cell>
          <cell r="DH10">
            <v>13.779312852208689</v>
          </cell>
        </row>
        <row r="12">
          <cell r="B12" t="str">
            <v>Bank of India</v>
          </cell>
          <cell r="CW12">
            <v>339</v>
          </cell>
          <cell r="CX12">
            <v>1605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149</v>
          </cell>
          <cell r="DD12">
            <v>0</v>
          </cell>
          <cell r="DE12">
            <v>0</v>
          </cell>
          <cell r="DF12">
            <v>9.2834890965732075</v>
          </cell>
          <cell r="DG12" t="e">
            <v>#DIV/0!</v>
          </cell>
          <cell r="DH12" t="e">
            <v>#DIV/0!</v>
          </cell>
        </row>
        <row r="13">
          <cell r="B13" t="str">
            <v>Bank of Maharastra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 t="e">
            <v>#DIV/0!</v>
          </cell>
          <cell r="DG13" t="e">
            <v>#DIV/0!</v>
          </cell>
          <cell r="DH13" t="e">
            <v>#DIV/0!</v>
          </cell>
        </row>
        <row r="14">
          <cell r="B14" t="str">
            <v>Central Bank of India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 t="e">
            <v>#DIV/0!</v>
          </cell>
          <cell r="DG14" t="e">
            <v>#DIV/0!</v>
          </cell>
          <cell r="DH14" t="e">
            <v>#DIV/0!</v>
          </cell>
        </row>
        <row r="15">
          <cell r="B15" t="str">
            <v xml:space="preserve">Indian Bank 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122</v>
          </cell>
          <cell r="DB15">
            <v>569.03</v>
          </cell>
          <cell r="DC15">
            <v>0</v>
          </cell>
          <cell r="DD15">
            <v>0</v>
          </cell>
          <cell r="DE15">
            <v>64.150000000000006</v>
          </cell>
          <cell r="DF15" t="e">
            <v>#DIV/0!</v>
          </cell>
          <cell r="DG15" t="e">
            <v>#DIV/0!</v>
          </cell>
          <cell r="DH15">
            <v>11.273570813489624</v>
          </cell>
        </row>
        <row r="16">
          <cell r="B16" t="str">
            <v>Indian Overseas Bank</v>
          </cell>
          <cell r="CW16">
            <v>255</v>
          </cell>
          <cell r="CX16">
            <v>1254</v>
          </cell>
          <cell r="CY16">
            <v>0</v>
          </cell>
          <cell r="CZ16">
            <v>0</v>
          </cell>
          <cell r="DA16">
            <v>200</v>
          </cell>
          <cell r="DB16">
            <v>1200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 t="e">
            <v>#DIV/0!</v>
          </cell>
          <cell r="DH16">
            <v>0</v>
          </cell>
        </row>
        <row r="17">
          <cell r="B17" t="str">
            <v>Punjab National Bank</v>
          </cell>
          <cell r="CW17">
            <v>157</v>
          </cell>
          <cell r="CX17">
            <v>490.21</v>
          </cell>
          <cell r="CY17">
            <v>75</v>
          </cell>
          <cell r="CZ17">
            <v>279</v>
          </cell>
          <cell r="DA17">
            <v>0</v>
          </cell>
          <cell r="DB17">
            <v>0</v>
          </cell>
          <cell r="DC17">
            <v>91.49</v>
          </cell>
          <cell r="DD17">
            <v>152</v>
          </cell>
          <cell r="DE17">
            <v>0</v>
          </cell>
          <cell r="DF17">
            <v>18.663429958589177</v>
          </cell>
          <cell r="DG17">
            <v>54.480286738351261</v>
          </cell>
          <cell r="DH17" t="e">
            <v>#DIV/0!</v>
          </cell>
        </row>
        <row r="18">
          <cell r="B18" t="str">
            <v>Punjab and Synd Bank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 t="e">
            <v>#DIV/0!</v>
          </cell>
          <cell r="DG18" t="e">
            <v>#DIV/0!</v>
          </cell>
          <cell r="DH18" t="e">
            <v>#DIV/0!</v>
          </cell>
        </row>
        <row r="19">
          <cell r="B19" t="str">
            <v>UCO Bank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 t="e">
            <v>#DIV/0!</v>
          </cell>
          <cell r="DG19" t="e">
            <v>#DIV/0!</v>
          </cell>
          <cell r="DH19" t="e">
            <v>#DIV/0!</v>
          </cell>
        </row>
        <row r="20">
          <cell r="CW20">
            <v>751</v>
          </cell>
          <cell r="CX20">
            <v>3349.21</v>
          </cell>
          <cell r="CY20">
            <v>75</v>
          </cell>
          <cell r="CZ20">
            <v>279</v>
          </cell>
          <cell r="DA20">
            <v>322</v>
          </cell>
          <cell r="DB20">
            <v>1769.03</v>
          </cell>
          <cell r="DC20">
            <v>240.49</v>
          </cell>
          <cell r="DD20">
            <v>152</v>
          </cell>
          <cell r="DE20">
            <v>64.150000000000006</v>
          </cell>
          <cell r="DF20">
            <v>7.1804992819202145</v>
          </cell>
          <cell r="DG20">
            <v>54.480286738351261</v>
          </cell>
          <cell r="DH20">
            <v>3.6262810692865584</v>
          </cell>
        </row>
        <row r="23">
          <cell r="B23" t="str">
            <v>IDBI Bank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 t="e">
            <v>#DIV/0!</v>
          </cell>
          <cell r="DG23" t="e">
            <v>#DIV/0!</v>
          </cell>
          <cell r="DH23" t="e">
            <v>#DIV/0!</v>
          </cell>
        </row>
        <row r="24">
          <cell r="B24" t="str">
            <v>Karnataka Bank Ltd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 t="e">
            <v>#DIV/0!</v>
          </cell>
          <cell r="DG24" t="e">
            <v>#DIV/0!</v>
          </cell>
          <cell r="DH24" t="e">
            <v>#DIV/0!</v>
          </cell>
        </row>
        <row r="25">
          <cell r="B25" t="str">
            <v>Kotak Mahendra Bank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 t="e">
            <v>#DIV/0!</v>
          </cell>
          <cell r="DG25" t="e">
            <v>#DIV/0!</v>
          </cell>
          <cell r="DH25" t="e">
            <v>#DIV/0!</v>
          </cell>
        </row>
        <row r="26">
          <cell r="B26" t="str">
            <v>Cathelic Syrian Bank Ltd.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 t="e">
            <v>#DIV/0!</v>
          </cell>
          <cell r="DG26" t="e">
            <v>#DIV/0!</v>
          </cell>
          <cell r="DH26" t="e">
            <v>#DIV/0!</v>
          </cell>
        </row>
        <row r="27">
          <cell r="B27" t="str">
            <v>City Union Bank Ltd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 t="e">
            <v>#DIV/0!</v>
          </cell>
          <cell r="DG27" t="e">
            <v>#DIV/0!</v>
          </cell>
          <cell r="DH27" t="e">
            <v>#DIV/0!</v>
          </cell>
        </row>
        <row r="28">
          <cell r="B28" t="str">
            <v>Dhanalaxmi Bank Ltd.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 t="e">
            <v>#DIV/0!</v>
          </cell>
          <cell r="DG28" t="e">
            <v>#DIV/0!</v>
          </cell>
          <cell r="DH28" t="e">
            <v>#DIV/0!</v>
          </cell>
        </row>
        <row r="29">
          <cell r="B29" t="str">
            <v>Federal Bank Ltd.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 t="e">
            <v>#DIV/0!</v>
          </cell>
          <cell r="DG29" t="e">
            <v>#DIV/0!</v>
          </cell>
          <cell r="DH29" t="e">
            <v>#DIV/0!</v>
          </cell>
        </row>
        <row r="30">
          <cell r="B30" t="str">
            <v>J and K Bank Ltd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 t="e">
            <v>#DIV/0!</v>
          </cell>
          <cell r="DG30" t="e">
            <v>#DIV/0!</v>
          </cell>
          <cell r="DH30" t="e">
            <v>#DIV/0!</v>
          </cell>
        </row>
        <row r="31">
          <cell r="B31" t="str">
            <v>Karur Vysya Bank Ltd.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 t="e">
            <v>#DIV/0!</v>
          </cell>
          <cell r="DG31" t="e">
            <v>#DIV/0!</v>
          </cell>
          <cell r="DH31" t="e">
            <v>#DIV/0!</v>
          </cell>
        </row>
        <row r="32">
          <cell r="B32" t="str">
            <v>Lakshmi Vilas Bank Ltd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 t="e">
            <v>#DIV/0!</v>
          </cell>
          <cell r="DG32" t="e">
            <v>#DIV/0!</v>
          </cell>
          <cell r="DH32" t="e">
            <v>#DIV/0!</v>
          </cell>
        </row>
        <row r="33">
          <cell r="B33" t="str">
            <v xml:space="preserve">Ratnakar Bank Ltd 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 t="e">
            <v>#DIV/0!</v>
          </cell>
          <cell r="DG33" t="e">
            <v>#DIV/0!</v>
          </cell>
          <cell r="DH33" t="e">
            <v>#DIV/0!</v>
          </cell>
        </row>
        <row r="34">
          <cell r="B34" t="str">
            <v>South Indian Bank Ltd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2</v>
          </cell>
          <cell r="DB34">
            <v>2</v>
          </cell>
          <cell r="DC34">
            <v>0</v>
          </cell>
          <cell r="DD34">
            <v>0</v>
          </cell>
          <cell r="DE34">
            <v>0</v>
          </cell>
          <cell r="DF34" t="e">
            <v>#DIV/0!</v>
          </cell>
          <cell r="DG34" t="e">
            <v>#DIV/0!</v>
          </cell>
          <cell r="DH34">
            <v>0</v>
          </cell>
        </row>
        <row r="35">
          <cell r="B35" t="str">
            <v>Tamil Nadu Merchantile Bank Ltd.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 t="e">
            <v>#DIV/0!</v>
          </cell>
          <cell r="DG35" t="e">
            <v>#DIV/0!</v>
          </cell>
          <cell r="DH35" t="e">
            <v>#DIV/0!</v>
          </cell>
        </row>
        <row r="36">
          <cell r="B36" t="str">
            <v>IndusInd Bank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 t="e">
            <v>#DIV/0!</v>
          </cell>
          <cell r="DG36" t="e">
            <v>#DIV/0!</v>
          </cell>
          <cell r="DH36" t="e">
            <v>#DIV/0!</v>
          </cell>
        </row>
        <row r="37">
          <cell r="B37" t="str">
            <v>HDFC Bank Ltd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9</v>
          </cell>
          <cell r="DB37">
            <v>34.441660200000001</v>
          </cell>
          <cell r="DC37">
            <v>0</v>
          </cell>
          <cell r="DD37">
            <v>0</v>
          </cell>
          <cell r="DE37">
            <v>0</v>
          </cell>
          <cell r="DF37" t="e">
            <v>#DIV/0!</v>
          </cell>
          <cell r="DG37" t="e">
            <v>#DIV/0!</v>
          </cell>
          <cell r="DH37">
            <v>0</v>
          </cell>
        </row>
        <row r="38">
          <cell r="B38" t="str">
            <v xml:space="preserve">Axis Bank Ltd 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 t="e">
            <v>#DIV/0!</v>
          </cell>
          <cell r="DG38" t="e">
            <v>#DIV/0!</v>
          </cell>
          <cell r="DH38" t="e">
            <v>#DIV/0!</v>
          </cell>
        </row>
        <row r="39">
          <cell r="B39" t="str">
            <v>ICICI Bank Ltd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 t="e">
            <v>#DIV/0!</v>
          </cell>
          <cell r="DG39" t="e">
            <v>#DIV/0!</v>
          </cell>
          <cell r="DH39" t="e">
            <v>#DIV/0!</v>
          </cell>
        </row>
        <row r="40">
          <cell r="B40" t="str">
            <v>YES BANK Ltd.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 t="e">
            <v>#DIV/0!</v>
          </cell>
          <cell r="DG40" t="e">
            <v>#DIV/0!</v>
          </cell>
          <cell r="DH40" t="e">
            <v>#DIV/0!</v>
          </cell>
        </row>
        <row r="41">
          <cell r="B41" t="str">
            <v>Bandhan Bank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 t="e">
            <v>#DIV/0!</v>
          </cell>
          <cell r="DG41" t="e">
            <v>#DIV/0!</v>
          </cell>
          <cell r="DH41" t="e">
            <v>#DIV/0!</v>
          </cell>
        </row>
        <row r="42">
          <cell r="B42" t="str">
            <v>DCB Bank Ltd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 t="e">
            <v>#DIV/0!</v>
          </cell>
          <cell r="DG42" t="e">
            <v>#DIV/0!</v>
          </cell>
          <cell r="DH42" t="e">
            <v>#DIV/0!</v>
          </cell>
        </row>
        <row r="43">
          <cell r="B43" t="str">
            <v xml:space="preserve">IDFC Bank 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 t="e">
            <v>#DIV/0!</v>
          </cell>
          <cell r="DG43" t="e">
            <v>#DIV/0!</v>
          </cell>
          <cell r="DH43" t="e">
            <v>#DIV/0!</v>
          </cell>
        </row>
        <row r="44"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11</v>
          </cell>
          <cell r="DB44">
            <v>36.441660200000001</v>
          </cell>
          <cell r="DC44">
            <v>0</v>
          </cell>
          <cell r="DD44">
            <v>0</v>
          </cell>
          <cell r="DE44">
            <v>0</v>
          </cell>
          <cell r="DF44" t="e">
            <v>#DIV/0!</v>
          </cell>
          <cell r="DG44" t="e">
            <v>#DIV/0!</v>
          </cell>
          <cell r="DH44">
            <v>0</v>
          </cell>
        </row>
        <row r="47">
          <cell r="B47" t="str">
            <v>Karnataka Grameena Bank</v>
          </cell>
          <cell r="CW47">
            <v>902</v>
          </cell>
          <cell r="CX47">
            <v>1651.79</v>
          </cell>
          <cell r="CY47">
            <v>1028</v>
          </cell>
          <cell r="CZ47">
            <v>2475.34</v>
          </cell>
          <cell r="DA47">
            <v>1615</v>
          </cell>
          <cell r="DB47">
            <v>2766.35</v>
          </cell>
          <cell r="DC47">
            <v>907.5</v>
          </cell>
          <cell r="DD47">
            <v>1216.8</v>
          </cell>
          <cell r="DE47">
            <v>1133.3</v>
          </cell>
          <cell r="DF47">
            <v>54.940397992480882</v>
          </cell>
          <cell r="DG47">
            <v>49.156883498832478</v>
          </cell>
          <cell r="DH47">
            <v>40.967339635259457</v>
          </cell>
        </row>
        <row r="48">
          <cell r="B48" t="str">
            <v>Karnataka Vikas Grameena Bank</v>
          </cell>
          <cell r="CW48">
            <v>196</v>
          </cell>
          <cell r="CX48">
            <v>1280.82</v>
          </cell>
          <cell r="CY48">
            <v>430</v>
          </cell>
          <cell r="CZ48">
            <v>1797.28</v>
          </cell>
          <cell r="DA48">
            <v>554</v>
          </cell>
          <cell r="DB48">
            <v>2769.5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</row>
        <row r="49">
          <cell r="CW49">
            <v>1098</v>
          </cell>
          <cell r="CX49">
            <v>2932.6099999999997</v>
          </cell>
          <cell r="CY49">
            <v>1458</v>
          </cell>
          <cell r="CZ49">
            <v>4272.62</v>
          </cell>
          <cell r="DA49">
            <v>2169</v>
          </cell>
          <cell r="DB49">
            <v>5535.85</v>
          </cell>
          <cell r="DC49">
            <v>907.5</v>
          </cell>
          <cell r="DD49">
            <v>1216.8</v>
          </cell>
          <cell r="DE49">
            <v>1133.3</v>
          </cell>
          <cell r="DF49">
            <v>30.945130787932939</v>
          </cell>
          <cell r="DG49">
            <v>28.47901287734458</v>
          </cell>
          <cell r="DH49">
            <v>20.472014234489734</v>
          </cell>
        </row>
        <row r="51">
          <cell r="CW51">
            <v>3371</v>
          </cell>
          <cell r="CX51">
            <v>11359.82</v>
          </cell>
          <cell r="CY51">
            <v>2679</v>
          </cell>
          <cell r="CZ51">
            <v>8584.619999999999</v>
          </cell>
          <cell r="DA51">
            <v>3643</v>
          </cell>
          <cell r="DB51">
            <v>12842.321660199999</v>
          </cell>
          <cell r="DC51">
            <v>1798.99</v>
          </cell>
          <cell r="DD51">
            <v>1933.8</v>
          </cell>
          <cell r="DE51">
            <v>1955.4499999999998</v>
          </cell>
          <cell r="DF51">
            <v>15.836430506821412</v>
          </cell>
          <cell r="DG51">
            <v>22.52633197509034</v>
          </cell>
          <cell r="DH51">
            <v>15.226608176776868</v>
          </cell>
        </row>
        <row r="53">
          <cell r="CW53">
            <v>2273</v>
          </cell>
          <cell r="CX53">
            <v>8427.2099999999991</v>
          </cell>
          <cell r="CY53">
            <v>1221</v>
          </cell>
          <cell r="CZ53">
            <v>4312</v>
          </cell>
          <cell r="DA53">
            <v>1474</v>
          </cell>
          <cell r="DB53">
            <v>7306.4716601999999</v>
          </cell>
          <cell r="DC53">
            <v>891.49</v>
          </cell>
          <cell r="DD53">
            <v>717</v>
          </cell>
          <cell r="DE53">
            <v>822.15</v>
          </cell>
          <cell r="DF53">
            <v>10.578708730410185</v>
          </cell>
          <cell r="DG53">
            <v>16.628014842300555</v>
          </cell>
          <cell r="DH53">
            <v>11.252353231977024</v>
          </cell>
        </row>
        <row r="56">
          <cell r="B56" t="str">
            <v>KSCARD Bk.Ltd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 t="e">
            <v>#DIV/0!</v>
          </cell>
          <cell r="DG56" t="e">
            <v>#DIV/0!</v>
          </cell>
          <cell r="DH56" t="e">
            <v>#DIV/0!</v>
          </cell>
        </row>
        <row r="57">
          <cell r="B57" t="str">
            <v xml:space="preserve">K.S.Coop Apex Bank ltd 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 t="e">
            <v>#DIV/0!</v>
          </cell>
          <cell r="DG57" t="e">
            <v>#DIV/0!</v>
          </cell>
          <cell r="DH57" t="e">
            <v>#DIV/0!</v>
          </cell>
        </row>
        <row r="58">
          <cell r="B58" t="str">
            <v>Indl.Co.Op.Bank ltd.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 t="e">
            <v>#DIV/0!</v>
          </cell>
          <cell r="DG58" t="e">
            <v>#DIV/0!</v>
          </cell>
          <cell r="DH58" t="e">
            <v>#DIV/0!</v>
          </cell>
        </row>
        <row r="59"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 t="e">
            <v>#DIV/0!</v>
          </cell>
          <cell r="DG59" t="e">
            <v>#DIV/0!</v>
          </cell>
          <cell r="DH59" t="e">
            <v>#DIV/0!</v>
          </cell>
        </row>
        <row r="60">
          <cell r="B60" t="str">
            <v>KSFC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 t="e">
            <v>#DIV/0!</v>
          </cell>
          <cell r="DG60" t="e">
            <v>#DIV/0!</v>
          </cell>
          <cell r="DH60" t="e">
            <v>#DIV/0!</v>
          </cell>
        </row>
        <row r="61"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 t="e">
            <v>#DIV/0!</v>
          </cell>
          <cell r="DG61" t="e">
            <v>#DIV/0!</v>
          </cell>
          <cell r="DH61" t="e">
            <v>#DIV/0!</v>
          </cell>
        </row>
        <row r="63">
          <cell r="B63" t="str">
            <v>Equitas Small Finance Bank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 t="e">
            <v>#DIV/0!</v>
          </cell>
          <cell r="DG63" t="e">
            <v>#DIV/0!</v>
          </cell>
          <cell r="DH63" t="e">
            <v>#DIV/0!</v>
          </cell>
        </row>
        <row r="64">
          <cell r="B64" t="str">
            <v>Ujjivan Small Finnance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 t="e">
            <v>#DIV/0!</v>
          </cell>
          <cell r="DG64" t="e">
            <v>#DIV/0!</v>
          </cell>
          <cell r="DH64" t="e">
            <v>#DIV/0!</v>
          </cell>
        </row>
        <row r="65">
          <cell r="B65" t="str">
            <v>Suryoday Small Finance Bank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 t="e">
            <v>#DIV/0!</v>
          </cell>
          <cell r="DG65" t="e">
            <v>#DIV/0!</v>
          </cell>
          <cell r="DH65" t="e">
            <v>#DIV/0!</v>
          </cell>
        </row>
        <row r="66">
          <cell r="B66" t="str">
            <v>ESAF Small Finance Bank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 t="e">
            <v>#DIV/0!</v>
          </cell>
          <cell r="DG66" t="e">
            <v>#DIV/0!</v>
          </cell>
          <cell r="DH66" t="e">
            <v>#DIV/0!</v>
          </cell>
        </row>
        <row r="67">
          <cell r="DF67" t="e">
            <v>#DIV/0!</v>
          </cell>
          <cell r="DG67" t="e">
            <v>#DIV/0!</v>
          </cell>
          <cell r="DH67" t="e">
            <v>#DIV/0!</v>
          </cell>
        </row>
        <row r="69">
          <cell r="B69" t="str">
            <v>India Post Payments Bank Limited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 t="e">
            <v>#DIV/0!</v>
          </cell>
          <cell r="DG69" t="e">
            <v>#DIV/0!</v>
          </cell>
          <cell r="DH69" t="e">
            <v>#DIV/0!</v>
          </cell>
        </row>
        <row r="70">
          <cell r="B70" t="str">
            <v>Airtel Payments Bank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 t="e">
            <v>#DIV/0!</v>
          </cell>
          <cell r="DG70" t="e">
            <v>#DIV/0!</v>
          </cell>
          <cell r="DH70" t="e">
            <v>#DIV/0!</v>
          </cell>
        </row>
        <row r="71">
          <cell r="DF71" t="e">
            <v>#DIV/0!</v>
          </cell>
          <cell r="DG71" t="e">
            <v>#DIV/0!</v>
          </cell>
          <cell r="DH71" t="e">
            <v>#DIV/0!</v>
          </cell>
        </row>
        <row r="72">
          <cell r="CW72">
            <v>3371</v>
          </cell>
          <cell r="CX72">
            <v>11359.82</v>
          </cell>
          <cell r="CY72">
            <v>2679</v>
          </cell>
          <cell r="CZ72">
            <v>8584.619999999999</v>
          </cell>
          <cell r="DA72">
            <v>3643</v>
          </cell>
          <cell r="DB72">
            <v>12842.321660199999</v>
          </cell>
          <cell r="DC72">
            <v>1798.99</v>
          </cell>
          <cell r="DD72">
            <v>1933.8</v>
          </cell>
          <cell r="DE72">
            <v>1955.4499999999998</v>
          </cell>
          <cell r="DF72">
            <v>15.836430506821412</v>
          </cell>
          <cell r="DG72">
            <v>22.52633197509034</v>
          </cell>
          <cell r="DH72">
            <v>15.226608176776868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mnregaweb4.nic.in/netnrega/state_html/uid_demograph_ABP.aspx?lflag=eng&amp;page=d&amp;short_name=&amp;state_name=KARNATAKA&amp;state_code=15&amp;district_name=CHIKKABALLAPURA&amp;district_code=1528&amp;fin_year=2020-2021&amp;source=national&amp;rdb=0&amp;rd_act=1&amp;Digest=IW246awepnVfpbVQFU8F4w" TargetMode="External"/><Relationship Id="rId13" Type="http://schemas.openxmlformats.org/officeDocument/2006/relationships/hyperlink" Target="http://mnregaweb4.nic.in/netnrega/state_html/uid_demograph_ABP.aspx?lflag=eng&amp;page=d&amp;short_name=&amp;state_name=KARNATAKA&amp;state_code=15&amp;district_name=DHARWAR&amp;district_code=1513&amp;fin_year=2020-2021&amp;source=national&amp;rdb=0&amp;rd_act=1&amp;Digest=odnJ582hFHKHsgZh9Pv0yA" TargetMode="External"/><Relationship Id="rId18" Type="http://schemas.openxmlformats.org/officeDocument/2006/relationships/hyperlink" Target="http://mnregaweb4.nic.in/netnrega/state_html/uid_demograph_ABP.aspx?lflag=eng&amp;page=d&amp;short_name=&amp;state_name=KARNATAKA&amp;state_code=15&amp;district_name=KODAGU&amp;district_code=1518&amp;fin_year=2020-2021&amp;source=national&amp;rdb=0&amp;rd_act=1&amp;Digest=bKnlMsOXtCQeJISKRBggLA" TargetMode="External"/><Relationship Id="rId26" Type="http://schemas.openxmlformats.org/officeDocument/2006/relationships/hyperlink" Target="http://mnregaweb4.nic.in/netnrega/state_html/uid_demograph_ABP.aspx?lflag=eng&amp;page=d&amp;short_name=&amp;state_name=KARNATAKA&amp;state_code=15&amp;district_name=TUMAKURU&amp;district_code=1525&amp;fin_year=2020-2021&amp;source=national&amp;rdb=0&amp;rd_act=1&amp;Digest=qYp+04Z9z1vkmDWQgV490Q" TargetMode="External"/><Relationship Id="rId3" Type="http://schemas.openxmlformats.org/officeDocument/2006/relationships/hyperlink" Target="http://mnregaweb4.nic.in/netnrega/state_html/uid_demograph_ABP.aspx?lflag=eng&amp;page=d&amp;short_name=&amp;state_name=KARNATAKA&amp;state_code=15&amp;district_name=BELAGAVI&amp;district_code=1504&amp;fin_year=2020-2021&amp;source=national&amp;rdb=0&amp;rd_act=1&amp;Digest=OOpjfk5+DW0X6LQeO1zZ8w" TargetMode="External"/><Relationship Id="rId21" Type="http://schemas.openxmlformats.org/officeDocument/2006/relationships/hyperlink" Target="http://mnregaweb4.nic.in/netnrega/state_html/uid_demograph_ABP.aspx?lflag=eng&amp;page=d&amp;short_name=&amp;state_name=KARNATAKA&amp;state_code=15&amp;district_name=MANDYA&amp;district_code=1521&amp;fin_year=2020-2021&amp;source=national&amp;rdb=0&amp;rd_act=1&amp;Digest=TJuC3ChB3WpxHDBmb0VvKQ" TargetMode="External"/><Relationship Id="rId7" Type="http://schemas.openxmlformats.org/officeDocument/2006/relationships/hyperlink" Target="http://mnregaweb4.nic.in/netnrega/state_html/uid_demograph_ABP.aspx?lflag=eng&amp;page=d&amp;short_name=&amp;state_name=KARNATAKA&amp;state_code=15&amp;district_name=CHAMARAJA+NAGARA&amp;district_code=1508&amp;fin_year=2020-2021&amp;source=national&amp;rdb=0&amp;rd_act=1&amp;Digest=BmsCyVa1wwmBBqKSn76bAA" TargetMode="External"/><Relationship Id="rId12" Type="http://schemas.openxmlformats.org/officeDocument/2006/relationships/hyperlink" Target="http://mnregaweb4.nic.in/netnrega/state_html/uid_demograph_ABP.aspx?lflag=eng&amp;page=d&amp;short_name=&amp;state_name=KARNATAKA&amp;state_code=15&amp;district_name=DAVANAGERE&amp;district_code=1512&amp;fin_year=2020-2021&amp;source=national&amp;rdb=0&amp;rd_act=1&amp;Digest=FcK9OqHx4deFr8S/p7QhGQ" TargetMode="External"/><Relationship Id="rId17" Type="http://schemas.openxmlformats.org/officeDocument/2006/relationships/hyperlink" Target="http://mnregaweb4.nic.in/netnrega/state_html/uid_demograph_ABP.aspx?lflag=eng&amp;page=d&amp;short_name=&amp;state_name=KARNATAKA&amp;state_code=15&amp;district_name=KALABURAGI&amp;district_code=1515&amp;fin_year=2020-2021&amp;source=national&amp;rdb=0&amp;rd_act=1&amp;Digest=Tw+tdxZ+dxwXiV+EBBUs7A" TargetMode="External"/><Relationship Id="rId25" Type="http://schemas.openxmlformats.org/officeDocument/2006/relationships/hyperlink" Target="http://mnregaweb4.nic.in/netnrega/state_html/uid_demograph_ABP.aspx?lflag=eng&amp;page=d&amp;short_name=&amp;state_name=KARNATAKA&amp;state_code=15&amp;district_name=SHIVAMOGGA&amp;district_code=1524&amp;fin_year=2020-2021&amp;source=national&amp;rdb=0&amp;rd_act=1&amp;Digest=CjG0prJ+5FF9aPU483OWgA" TargetMode="External"/><Relationship Id="rId2" Type="http://schemas.openxmlformats.org/officeDocument/2006/relationships/hyperlink" Target="http://mnregaweb4.nic.in/netnrega/state_html/uid_demograph_ABP.aspx?lflag=eng&amp;page=d&amp;short_name=&amp;state_name=KARNATAKA&amp;state_code=15&amp;district_name=BALLARI&amp;district_code=1505&amp;fin_year=2020-2021&amp;source=national&amp;rdb=0&amp;rd_act=1&amp;Digest=UQzWCzkAC0X2m0Lt0DqB4A" TargetMode="External"/><Relationship Id="rId16" Type="http://schemas.openxmlformats.org/officeDocument/2006/relationships/hyperlink" Target="http://mnregaweb4.nic.in/netnrega/state_html/uid_demograph_ABP.aspx?lflag=eng&amp;page=d&amp;short_name=&amp;state_name=KARNATAKA&amp;state_code=15&amp;district_name=HAVERI&amp;district_code=1517&amp;fin_year=2020-2021&amp;source=national&amp;rdb=0&amp;rd_act=1&amp;Digest=F1CsVfynooPGUGLocDt6eA" TargetMode="External"/><Relationship Id="rId20" Type="http://schemas.openxmlformats.org/officeDocument/2006/relationships/hyperlink" Target="http://mnregaweb4.nic.in/netnrega/state_html/uid_demograph_ABP.aspx?lflag=eng&amp;page=d&amp;short_name=&amp;state_name=KARNATAKA&amp;state_code=15&amp;district_name=KOPPAL&amp;district_code=1520&amp;fin_year=2020-2021&amp;source=national&amp;rdb=0&amp;rd_act=1&amp;Digest=qD8h+WcTTeeEfQ9fd6s8KA" TargetMode="External"/><Relationship Id="rId29" Type="http://schemas.openxmlformats.org/officeDocument/2006/relationships/hyperlink" Target="http://mnregaweb4.nic.in/netnrega/state_html/uid_demograph_ABP.aspx?lflag=eng&amp;page=d&amp;short_name=&amp;state_name=KARNATAKA&amp;state_code=15&amp;district_name=VIJAYPURA&amp;district_code=1507&amp;fin_year=2020-2021&amp;source=national&amp;rdb=0&amp;rd_act=1&amp;Digest=ms30h4qQ8+8rl6fNoRInig" TargetMode="External"/><Relationship Id="rId1" Type="http://schemas.openxmlformats.org/officeDocument/2006/relationships/hyperlink" Target="http://mnregaweb4.nic.in/netnrega/state_html/uid_demograph_ABP.aspx?lflag=eng&amp;page=d&amp;short_name=&amp;state_name=KARNATAKA&amp;state_code=15&amp;district_name=BAGALKOTE&amp;district_code=1501&amp;fin_year=2020-2021&amp;source=national&amp;rdb=0&amp;rd_act=1&amp;Digest=EaTpAFOJt0KjWE1F+2HxfA" TargetMode="External"/><Relationship Id="rId6" Type="http://schemas.openxmlformats.org/officeDocument/2006/relationships/hyperlink" Target="http://mnregaweb4.nic.in/netnrega/state_html/uid_demograph_ABP.aspx?lflag=eng&amp;page=d&amp;short_name=&amp;state_name=KARNATAKA&amp;state_code=15&amp;district_name=BIDAR&amp;district_code=1506&amp;fin_year=2020-2021&amp;source=national&amp;rdb=0&amp;rd_act=1&amp;Digest=LH5RHw8QT3JhWmlcmkowhg" TargetMode="External"/><Relationship Id="rId11" Type="http://schemas.openxmlformats.org/officeDocument/2006/relationships/hyperlink" Target="http://mnregaweb4.nic.in/netnrega/state_html/uid_demograph_ABP.aspx?lflag=eng&amp;page=d&amp;short_name=&amp;state_name=KARNATAKA&amp;state_code=15&amp;district_name=DAKSHINA+KANNADA&amp;district_code=1511&amp;fin_year=2020-2021&amp;source=national&amp;rdb=0&amp;rd_act=1&amp;Digest=UeAsgLIcT6oCZJXUL/I3FA" TargetMode="External"/><Relationship Id="rId24" Type="http://schemas.openxmlformats.org/officeDocument/2006/relationships/hyperlink" Target="http://mnregaweb4.nic.in/netnrega/state_html/uid_demograph_ABP.aspx?lflag=eng&amp;page=d&amp;short_name=&amp;state_name=KARNATAKA&amp;state_code=15&amp;district_name=RAMANAGARA&amp;district_code=1529&amp;fin_year=2020-2021&amp;source=national&amp;rdb=0&amp;rd_act=1&amp;Digest=Qu9W61jyzbyQkA5O1A5vog" TargetMode="External"/><Relationship Id="rId5" Type="http://schemas.openxmlformats.org/officeDocument/2006/relationships/hyperlink" Target="http://mnregaweb4.nic.in/netnrega/state_html/uid_demograph_ABP.aspx?lflag=eng&amp;page=d&amp;short_name=&amp;state_name=KARNATAKA&amp;state_code=15&amp;district_name=BENGALURU+RURAL&amp;district_code=1503&amp;fin_year=2020-2021&amp;source=national&amp;rdb=0&amp;rd_act=1&amp;Digest=rl8F/+4hTV0TOjRdwf6Ghg" TargetMode="External"/><Relationship Id="rId15" Type="http://schemas.openxmlformats.org/officeDocument/2006/relationships/hyperlink" Target="http://mnregaweb4.nic.in/netnrega/state_html/uid_demograph_ABP.aspx?lflag=eng&amp;page=d&amp;short_name=&amp;state_name=KARNATAKA&amp;state_code=15&amp;district_name=HASSAN&amp;district_code=1516&amp;fin_year=2020-2021&amp;source=national&amp;rdb=0&amp;rd_act=1&amp;Digest=Pzh3VHnUToFVDnwzJzpepQ" TargetMode="External"/><Relationship Id="rId23" Type="http://schemas.openxmlformats.org/officeDocument/2006/relationships/hyperlink" Target="http://mnregaweb4.nic.in/netnrega/state_html/uid_demograph_ABP.aspx?lflag=eng&amp;page=d&amp;short_name=&amp;state_name=KARNATAKA&amp;state_code=15&amp;district_name=RAICHUR&amp;district_code=1523&amp;fin_year=2020-2021&amp;source=national&amp;rdb=0&amp;rd_act=1&amp;Digest=6oMngN6ed7KOm1Mj7mTYHw" TargetMode="External"/><Relationship Id="rId28" Type="http://schemas.openxmlformats.org/officeDocument/2006/relationships/hyperlink" Target="http://mnregaweb4.nic.in/netnrega/state_html/uid_demograph_ABP.aspx?lflag=eng&amp;page=d&amp;short_name=&amp;state_name=KARNATAKA&amp;state_code=15&amp;district_name=UTTARA+KANNADA&amp;district_code=1527&amp;fin_year=2020-2021&amp;source=national&amp;rdb=0&amp;rd_act=1&amp;Digest=FuTkq16OkZl0SKX0dxddng" TargetMode="External"/><Relationship Id="rId10" Type="http://schemas.openxmlformats.org/officeDocument/2006/relationships/hyperlink" Target="http://mnregaweb4.nic.in/netnrega/state_html/uid_demograph_ABP.aspx?lflag=eng&amp;page=d&amp;short_name=&amp;state_name=KARNATAKA&amp;state_code=15&amp;district_name=CHITRADURGA&amp;district_code=1510&amp;fin_year=2020-2021&amp;source=national&amp;rdb=0&amp;rd_act=1&amp;Digest=KBd4d6W1QyBReygn+gg+CA" TargetMode="External"/><Relationship Id="rId19" Type="http://schemas.openxmlformats.org/officeDocument/2006/relationships/hyperlink" Target="http://mnregaweb4.nic.in/netnrega/state_html/uid_demograph_ABP.aspx?lflag=eng&amp;page=d&amp;short_name=&amp;state_name=KARNATAKA&amp;state_code=15&amp;district_name=KOLAR&amp;district_code=1519&amp;fin_year=2020-2021&amp;source=national&amp;rdb=0&amp;rd_act=1&amp;Digest=noVhEkGaiXFzhDXSLk4LVw" TargetMode="External"/><Relationship Id="rId4" Type="http://schemas.openxmlformats.org/officeDocument/2006/relationships/hyperlink" Target="http://mnregaweb4.nic.in/netnrega/state_html/uid_demograph_ABP.aspx?lflag=eng&amp;page=d&amp;short_name=&amp;state_name=KARNATAKA&amp;state_code=15&amp;district_name=BENGALURU&amp;district_code=1502&amp;fin_year=2020-2021&amp;source=national&amp;rdb=0&amp;rd_act=1&amp;Digest=OHtAwbl9xPB9rJBaRwf8HA" TargetMode="External"/><Relationship Id="rId9" Type="http://schemas.openxmlformats.org/officeDocument/2006/relationships/hyperlink" Target="http://mnregaweb4.nic.in/netnrega/state_html/uid_demograph_ABP.aspx?lflag=eng&amp;page=d&amp;short_name=&amp;state_name=KARNATAKA&amp;state_code=15&amp;district_name=CHIKKAMAGALURU&amp;district_code=1509&amp;fin_year=2020-2021&amp;source=national&amp;rdb=0&amp;rd_act=1&amp;Digest=4zVFkEh7BUxfUbTcOQp3oQ" TargetMode="External"/><Relationship Id="rId14" Type="http://schemas.openxmlformats.org/officeDocument/2006/relationships/hyperlink" Target="http://mnregaweb4.nic.in/netnrega/state_html/uid_demograph_ABP.aspx?lflag=eng&amp;page=d&amp;short_name=&amp;state_name=KARNATAKA&amp;state_code=15&amp;district_name=GADAG&amp;district_code=1514&amp;fin_year=2020-2021&amp;source=national&amp;rdb=0&amp;rd_act=1&amp;Digest=5qF5yNYbjji0EQ/4KGzupA" TargetMode="External"/><Relationship Id="rId22" Type="http://schemas.openxmlformats.org/officeDocument/2006/relationships/hyperlink" Target="http://mnregaweb4.nic.in/netnrega/state_html/uid_demograph_ABP.aspx?lflag=eng&amp;page=d&amp;short_name=&amp;state_name=KARNATAKA&amp;state_code=15&amp;district_name=MYSURU&amp;district_code=1522&amp;fin_year=2020-2021&amp;source=national&amp;rdb=0&amp;rd_act=1&amp;Digest=L4yT21Ns8KW+K2IO9WTkGA" TargetMode="External"/><Relationship Id="rId27" Type="http://schemas.openxmlformats.org/officeDocument/2006/relationships/hyperlink" Target="http://mnregaweb4.nic.in/netnrega/state_html/uid_demograph_ABP.aspx?lflag=eng&amp;page=d&amp;short_name=&amp;state_name=KARNATAKA&amp;state_code=15&amp;district_name=UDUPI&amp;district_code=1526&amp;fin_year=2020-2021&amp;source=national&amp;rdb=0&amp;rd_act=1&amp;Digest=4YlMXHmFvpR5UQPSqWdJDQ" TargetMode="External"/><Relationship Id="rId30" Type="http://schemas.openxmlformats.org/officeDocument/2006/relationships/hyperlink" Target="http://mnregaweb4.nic.in/netnrega/state_html/uid_demograph_ABP.aspx?lflag=eng&amp;page=d&amp;short_name=&amp;state_name=KARNATAKA&amp;state_code=15&amp;district_name=Yadgir&amp;district_code=1530&amp;fin_year=2020-2021&amp;source=national&amp;rdb=0&amp;rd_act=1&amp;Digest=4Q5/N5gPsaBQCe6RVUkYQg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I6" sqref="I6"/>
    </sheetView>
  </sheetViews>
  <sheetFormatPr defaultRowHeight="15" x14ac:dyDescent="0.25"/>
  <cols>
    <col min="1" max="1" width="6.42578125" bestFit="1" customWidth="1"/>
    <col min="2" max="2" width="32.5703125" bestFit="1" customWidth="1"/>
    <col min="3" max="3" width="7.140625" bestFit="1" customWidth="1"/>
    <col min="4" max="4" width="24.28515625" customWidth="1"/>
    <col min="5" max="5" width="26.42578125" customWidth="1"/>
  </cols>
  <sheetData>
    <row r="1" spans="1:5" ht="15.75" x14ac:dyDescent="0.25">
      <c r="A1" s="823" t="s">
        <v>640</v>
      </c>
      <c r="B1" s="823"/>
      <c r="C1" s="823"/>
      <c r="D1" s="823"/>
      <c r="E1" s="823"/>
    </row>
    <row r="2" spans="1:5" ht="47.25" x14ac:dyDescent="0.25">
      <c r="A2" s="548" t="s">
        <v>641</v>
      </c>
      <c r="B2" s="548" t="s">
        <v>254</v>
      </c>
      <c r="C2" s="549" t="s">
        <v>642</v>
      </c>
      <c r="D2" s="549" t="s">
        <v>643</v>
      </c>
      <c r="E2" s="550" t="s">
        <v>644</v>
      </c>
    </row>
    <row r="3" spans="1:5" x14ac:dyDescent="0.25">
      <c r="A3" s="551">
        <v>1</v>
      </c>
      <c r="B3" s="551" t="s">
        <v>645</v>
      </c>
      <c r="C3" s="552">
        <v>3</v>
      </c>
      <c r="D3" s="552">
        <v>647</v>
      </c>
      <c r="E3" s="553">
        <v>8.9861111111111107</v>
      </c>
    </row>
    <row r="4" spans="1:5" x14ac:dyDescent="0.25">
      <c r="A4" s="551">
        <v>2</v>
      </c>
      <c r="B4" s="551" t="s">
        <v>264</v>
      </c>
      <c r="C4" s="552">
        <v>13</v>
      </c>
      <c r="D4" s="552">
        <v>552</v>
      </c>
      <c r="E4" s="553">
        <v>1.7692307692307692</v>
      </c>
    </row>
    <row r="5" spans="1:5" x14ac:dyDescent="0.25">
      <c r="A5" s="551">
        <v>3</v>
      </c>
      <c r="B5" s="551" t="s">
        <v>646</v>
      </c>
      <c r="C5" s="552">
        <v>4</v>
      </c>
      <c r="D5" s="552">
        <v>0</v>
      </c>
      <c r="E5" s="553">
        <v>0</v>
      </c>
    </row>
    <row r="6" spans="1:5" x14ac:dyDescent="0.25">
      <c r="A6" s="551">
        <v>4</v>
      </c>
      <c r="B6" s="551" t="s">
        <v>18</v>
      </c>
      <c r="C6" s="552">
        <v>55</v>
      </c>
      <c r="D6" s="552">
        <v>18791</v>
      </c>
      <c r="E6" s="553">
        <v>14.235606060606059</v>
      </c>
    </row>
    <row r="7" spans="1:5" x14ac:dyDescent="0.25">
      <c r="A7" s="551">
        <v>5</v>
      </c>
      <c r="B7" s="551" t="s">
        <v>22</v>
      </c>
      <c r="C7" s="552">
        <v>11</v>
      </c>
      <c r="D7" s="552">
        <v>2747</v>
      </c>
      <c r="E7" s="553">
        <v>10.405303030303029</v>
      </c>
    </row>
    <row r="8" spans="1:5" x14ac:dyDescent="0.25">
      <c r="A8" s="551">
        <v>6</v>
      </c>
      <c r="B8" s="551" t="s">
        <v>647</v>
      </c>
      <c r="C8" s="552">
        <v>4</v>
      </c>
      <c r="D8" s="552">
        <v>1406</v>
      </c>
      <c r="E8" s="553">
        <v>14.645833333333334</v>
      </c>
    </row>
    <row r="9" spans="1:5" x14ac:dyDescent="0.25">
      <c r="A9" s="551">
        <v>7</v>
      </c>
      <c r="B9" s="551" t="s">
        <v>648</v>
      </c>
      <c r="C9" s="552">
        <v>94</v>
      </c>
      <c r="D9" s="552">
        <v>48129</v>
      </c>
      <c r="E9" s="553">
        <v>21.333776595744681</v>
      </c>
    </row>
    <row r="10" spans="1:5" x14ac:dyDescent="0.25">
      <c r="A10" s="551">
        <v>8</v>
      </c>
      <c r="B10" s="551" t="s">
        <v>15</v>
      </c>
      <c r="C10" s="552">
        <v>190</v>
      </c>
      <c r="D10" s="552">
        <v>63585</v>
      </c>
      <c r="E10" s="553">
        <v>13.944078947368419</v>
      </c>
    </row>
    <row r="11" spans="1:5" x14ac:dyDescent="0.25">
      <c r="A11" s="551">
        <v>9</v>
      </c>
      <c r="B11" s="551" t="s">
        <v>24</v>
      </c>
      <c r="C11" s="552">
        <v>6</v>
      </c>
      <c r="D11" s="552">
        <v>178</v>
      </c>
      <c r="E11" s="553">
        <v>1.2361111111111112</v>
      </c>
    </row>
    <row r="12" spans="1:5" x14ac:dyDescent="0.25">
      <c r="A12" s="551">
        <v>10</v>
      </c>
      <c r="B12" s="551" t="s">
        <v>649</v>
      </c>
      <c r="C12" s="552">
        <v>2</v>
      </c>
      <c r="D12" s="552">
        <v>1838</v>
      </c>
      <c r="E12" s="553">
        <v>38.291666666666664</v>
      </c>
    </row>
    <row r="13" spans="1:5" x14ac:dyDescent="0.25">
      <c r="A13" s="551">
        <v>11</v>
      </c>
      <c r="B13" s="551" t="s">
        <v>650</v>
      </c>
      <c r="C13" s="552">
        <v>55</v>
      </c>
      <c r="D13" s="552">
        <v>18752</v>
      </c>
      <c r="E13" s="553">
        <v>14.206060606060605</v>
      </c>
    </row>
    <row r="14" spans="1:5" x14ac:dyDescent="0.25">
      <c r="A14" s="551">
        <v>12</v>
      </c>
      <c r="B14" s="551" t="s">
        <v>585</v>
      </c>
      <c r="C14" s="552">
        <v>8</v>
      </c>
      <c r="D14" s="552">
        <v>750</v>
      </c>
      <c r="E14" s="553">
        <v>3.90625</v>
      </c>
    </row>
    <row r="15" spans="1:5" x14ac:dyDescent="0.25">
      <c r="A15" s="551">
        <v>13</v>
      </c>
      <c r="B15" s="551" t="s">
        <v>651</v>
      </c>
      <c r="C15" s="552">
        <v>21</v>
      </c>
      <c r="D15" s="552">
        <v>1969</v>
      </c>
      <c r="E15" s="553">
        <v>3.9067460317460316</v>
      </c>
    </row>
    <row r="16" spans="1:5" x14ac:dyDescent="0.25">
      <c r="A16" s="551">
        <v>14</v>
      </c>
      <c r="B16" s="551" t="s">
        <v>652</v>
      </c>
      <c r="C16" s="552">
        <v>25</v>
      </c>
      <c r="D16" s="552">
        <v>3042</v>
      </c>
      <c r="E16" s="553">
        <v>5.07</v>
      </c>
    </row>
    <row r="17" spans="1:5" x14ac:dyDescent="0.25">
      <c r="A17" s="551">
        <v>15</v>
      </c>
      <c r="B17" s="551" t="s">
        <v>653</v>
      </c>
      <c r="C17" s="552">
        <v>21</v>
      </c>
      <c r="D17" s="552">
        <v>4698</v>
      </c>
      <c r="E17" s="553">
        <v>9.3214285714285712</v>
      </c>
    </row>
    <row r="18" spans="1:5" x14ac:dyDescent="0.25">
      <c r="A18" s="551">
        <v>16</v>
      </c>
      <c r="B18" s="551" t="s">
        <v>654</v>
      </c>
      <c r="C18" s="552">
        <v>10</v>
      </c>
      <c r="D18" s="552">
        <v>2776</v>
      </c>
      <c r="E18" s="553">
        <v>11.566666666666668</v>
      </c>
    </row>
    <row r="19" spans="1:5" x14ac:dyDescent="0.25">
      <c r="A19" s="551">
        <v>17</v>
      </c>
      <c r="B19" s="551" t="s">
        <v>655</v>
      </c>
      <c r="C19" s="552">
        <v>4</v>
      </c>
      <c r="D19" s="552">
        <v>1385</v>
      </c>
      <c r="E19" s="553">
        <v>14.427083333333334</v>
      </c>
    </row>
    <row r="20" spans="1:5" x14ac:dyDescent="0.25">
      <c r="A20" s="551">
        <v>18</v>
      </c>
      <c r="B20" s="551" t="s">
        <v>275</v>
      </c>
      <c r="C20" s="552">
        <v>10</v>
      </c>
      <c r="D20" s="552">
        <v>4269</v>
      </c>
      <c r="E20" s="553">
        <v>17.787499999999998</v>
      </c>
    </row>
    <row r="21" spans="1:5" x14ac:dyDescent="0.25">
      <c r="A21" s="551">
        <v>19</v>
      </c>
      <c r="B21" s="551" t="s">
        <v>347</v>
      </c>
      <c r="C21" s="552">
        <v>2</v>
      </c>
      <c r="D21" s="552">
        <v>4</v>
      </c>
      <c r="E21" s="553">
        <v>8.3333333333333329E-2</v>
      </c>
    </row>
    <row r="22" spans="1:5" x14ac:dyDescent="0.25">
      <c r="A22" s="551">
        <v>20</v>
      </c>
      <c r="B22" s="551" t="s">
        <v>46</v>
      </c>
      <c r="C22" s="552">
        <v>9</v>
      </c>
      <c r="D22" s="552">
        <v>1919</v>
      </c>
      <c r="E22" s="553">
        <v>8.8842592592592595</v>
      </c>
    </row>
    <row r="23" spans="1:5" x14ac:dyDescent="0.25">
      <c r="A23" s="551">
        <v>21</v>
      </c>
      <c r="B23" s="551" t="s">
        <v>656</v>
      </c>
      <c r="C23" s="552">
        <v>47</v>
      </c>
      <c r="D23" s="552">
        <v>16532</v>
      </c>
      <c r="E23" s="553">
        <v>14.656028368794326</v>
      </c>
    </row>
    <row r="24" spans="1:5" x14ac:dyDescent="0.25">
      <c r="A24" s="551">
        <v>22</v>
      </c>
      <c r="B24" s="551" t="s">
        <v>278</v>
      </c>
      <c r="C24" s="552">
        <v>2</v>
      </c>
      <c r="D24" s="552">
        <v>135</v>
      </c>
      <c r="E24" s="553">
        <v>2.8125</v>
      </c>
    </row>
    <row r="25" spans="1:5" x14ac:dyDescent="0.25">
      <c r="A25" s="551">
        <v>23</v>
      </c>
      <c r="B25" s="551" t="s">
        <v>657</v>
      </c>
      <c r="C25" s="552">
        <v>12</v>
      </c>
      <c r="D25" s="552">
        <v>2760</v>
      </c>
      <c r="E25" s="553">
        <v>9.5833333333333339</v>
      </c>
    </row>
    <row r="26" spans="1:5" x14ac:dyDescent="0.25">
      <c r="A26" s="551">
        <v>24</v>
      </c>
      <c r="B26" s="551" t="s">
        <v>658</v>
      </c>
      <c r="C26" s="552">
        <v>9</v>
      </c>
      <c r="D26" s="552">
        <v>136</v>
      </c>
      <c r="E26" s="553">
        <v>0.62962962962962965</v>
      </c>
    </row>
    <row r="27" spans="1:5" x14ac:dyDescent="0.25">
      <c r="A27" s="551">
        <v>25</v>
      </c>
      <c r="B27" s="551" t="s">
        <v>659</v>
      </c>
      <c r="C27" s="552">
        <v>1</v>
      </c>
      <c r="D27" s="552">
        <v>11</v>
      </c>
      <c r="E27" s="553">
        <v>0.45833333333333331</v>
      </c>
    </row>
    <row r="28" spans="1:5" x14ac:dyDescent="0.25">
      <c r="A28" s="551">
        <v>26</v>
      </c>
      <c r="B28" s="551" t="s">
        <v>660</v>
      </c>
      <c r="C28" s="552">
        <v>3</v>
      </c>
      <c r="D28" s="552">
        <v>124</v>
      </c>
      <c r="E28" s="553">
        <v>1.7222222222222223</v>
      </c>
    </row>
    <row r="29" spans="1:5" x14ac:dyDescent="0.25">
      <c r="A29" s="551">
        <v>27</v>
      </c>
      <c r="B29" s="551" t="s">
        <v>661</v>
      </c>
      <c r="C29" s="552">
        <v>7</v>
      </c>
      <c r="D29" s="552">
        <v>1362</v>
      </c>
      <c r="E29" s="553">
        <v>8.1071428571428577</v>
      </c>
    </row>
    <row r="30" spans="1:5" x14ac:dyDescent="0.25">
      <c r="A30" s="551">
        <v>28</v>
      </c>
      <c r="B30" s="551" t="s">
        <v>662</v>
      </c>
      <c r="C30" s="552">
        <v>147</v>
      </c>
      <c r="D30" s="552">
        <v>80211</v>
      </c>
      <c r="E30" s="553">
        <v>22.735544217687075</v>
      </c>
    </row>
    <row r="31" spans="1:5" x14ac:dyDescent="0.25">
      <c r="A31" s="551">
        <v>29</v>
      </c>
      <c r="B31" s="551" t="s">
        <v>663</v>
      </c>
      <c r="C31" s="552">
        <v>11</v>
      </c>
      <c r="D31" s="552">
        <v>1683</v>
      </c>
      <c r="E31" s="553">
        <v>6.375</v>
      </c>
    </row>
    <row r="32" spans="1:5" x14ac:dyDescent="0.25">
      <c r="A32" s="551">
        <v>30</v>
      </c>
      <c r="B32" s="551" t="s">
        <v>17</v>
      </c>
      <c r="C32" s="552">
        <v>20</v>
      </c>
      <c r="D32" s="552">
        <v>4954</v>
      </c>
      <c r="E32" s="553">
        <v>10.320833333333333</v>
      </c>
    </row>
    <row r="33" spans="1:5" x14ac:dyDescent="0.25">
      <c r="A33" s="551">
        <v>31</v>
      </c>
      <c r="B33" s="551" t="s">
        <v>664</v>
      </c>
      <c r="C33" s="552">
        <v>5</v>
      </c>
      <c r="D33" s="552">
        <v>880</v>
      </c>
      <c r="E33" s="553">
        <v>7.333333333333333</v>
      </c>
    </row>
    <row r="34" spans="1:5" ht="15.75" x14ac:dyDescent="0.25">
      <c r="A34" s="824" t="s">
        <v>247</v>
      </c>
      <c r="B34" s="825"/>
      <c r="C34" s="554">
        <v>811</v>
      </c>
      <c r="D34" s="554">
        <v>286225</v>
      </c>
      <c r="E34" s="554">
        <v>14.705353473078503</v>
      </c>
    </row>
  </sheetData>
  <mergeCells count="2">
    <mergeCell ref="A1:E1"/>
    <mergeCell ref="A34:B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40" zoomScaleNormal="40" workbookViewId="0">
      <selection activeCell="V13" sqref="V13"/>
    </sheetView>
  </sheetViews>
  <sheetFormatPr defaultRowHeight="37.5" x14ac:dyDescent="0.5"/>
  <cols>
    <col min="1" max="1" width="17.28515625" style="103" customWidth="1"/>
    <col min="2" max="2" width="100.5703125" style="103" customWidth="1"/>
    <col min="3" max="3" width="41.85546875" style="103" customWidth="1"/>
    <col min="4" max="4" width="37.7109375" style="103" customWidth="1"/>
    <col min="5" max="5" width="39.28515625" style="103" customWidth="1"/>
    <col min="6" max="6" width="29.7109375" style="103" customWidth="1"/>
    <col min="7" max="7" width="24.5703125" style="103" customWidth="1"/>
    <col min="8" max="8" width="31.85546875" style="103" customWidth="1"/>
    <col min="9" max="9" width="28.85546875" style="103" customWidth="1"/>
    <col min="10" max="10" width="22.5703125" style="103" customWidth="1"/>
    <col min="11" max="11" width="11.42578125" style="103" customWidth="1"/>
    <col min="12" max="16384" width="9.140625" style="103"/>
  </cols>
  <sheetData>
    <row r="1" spans="1:10" x14ac:dyDescent="0.5">
      <c r="A1" s="905"/>
      <c r="B1" s="906"/>
      <c r="C1" s="906"/>
      <c r="D1" s="906"/>
      <c r="E1" s="906"/>
      <c r="F1" s="906"/>
      <c r="G1" s="906"/>
      <c r="H1" s="906"/>
      <c r="I1" s="906"/>
      <c r="J1" s="907"/>
    </row>
    <row r="2" spans="1:10" ht="39" customHeight="1" x14ac:dyDescent="0.6">
      <c r="A2" s="908" t="s">
        <v>151</v>
      </c>
      <c r="B2" s="909"/>
      <c r="C2" s="909"/>
      <c r="D2" s="909"/>
      <c r="E2" s="909"/>
      <c r="F2" s="909"/>
      <c r="G2" s="909"/>
      <c r="H2" s="909"/>
      <c r="I2" s="909"/>
      <c r="J2" s="910"/>
    </row>
    <row r="3" spans="1:10" x14ac:dyDescent="0.5">
      <c r="A3" s="911" t="s">
        <v>152</v>
      </c>
      <c r="B3" s="912"/>
      <c r="C3" s="912"/>
      <c r="D3" s="912"/>
      <c r="E3" s="912"/>
      <c r="F3" s="912"/>
    </row>
    <row r="4" spans="1:10" x14ac:dyDescent="0.5">
      <c r="D4" s="103" t="str">
        <f>'[1]LBS-III-Other'!D4</f>
        <v>No. in actuals , Amount in Rs Crore )</v>
      </c>
    </row>
    <row r="5" spans="1:10" x14ac:dyDescent="0.5">
      <c r="A5" s="103" t="s">
        <v>153</v>
      </c>
    </row>
    <row r="6" spans="1:10" ht="39" x14ac:dyDescent="0.6">
      <c r="A6" s="104" t="s">
        <v>154</v>
      </c>
      <c r="B6" s="104" t="s">
        <v>155</v>
      </c>
      <c r="C6" s="913" t="s">
        <v>156</v>
      </c>
      <c r="D6" s="914"/>
      <c r="E6" s="915" t="s">
        <v>157</v>
      </c>
      <c r="F6" s="916"/>
      <c r="G6" s="917" t="s">
        <v>158</v>
      </c>
      <c r="H6" s="917"/>
      <c r="I6" s="918" t="str">
        <f>'[1]PRI-SEC-ADVANCES-DT-WISE'!X4</f>
        <v xml:space="preserve"> Balance O/S as at 30.9.2020 </v>
      </c>
      <c r="J6" s="919"/>
    </row>
    <row r="7" spans="1:10" ht="39" x14ac:dyDescent="0.6">
      <c r="A7" s="105"/>
      <c r="B7" s="105"/>
      <c r="C7" s="105" t="s">
        <v>159</v>
      </c>
      <c r="D7" s="105" t="s">
        <v>10</v>
      </c>
      <c r="E7" s="105" t="s">
        <v>160</v>
      </c>
      <c r="F7" s="105" t="s">
        <v>10</v>
      </c>
      <c r="G7" s="106" t="s">
        <v>160</v>
      </c>
      <c r="H7" s="106" t="s">
        <v>10</v>
      </c>
      <c r="I7" s="106" t="s">
        <v>160</v>
      </c>
      <c r="J7" s="106" t="s">
        <v>10</v>
      </c>
    </row>
    <row r="8" spans="1:10" ht="39" x14ac:dyDescent="0.6">
      <c r="A8" s="104">
        <v>1</v>
      </c>
      <c r="B8" s="104" t="s">
        <v>161</v>
      </c>
      <c r="C8" s="105"/>
      <c r="D8" s="105"/>
      <c r="E8" s="105"/>
      <c r="F8" s="105"/>
    </row>
    <row r="9" spans="1:10" ht="39" x14ac:dyDescent="0.6">
      <c r="A9" s="104" t="s">
        <v>162</v>
      </c>
      <c r="B9" s="104" t="s">
        <v>163</v>
      </c>
      <c r="C9" s="107">
        <f>SUM(C10:C12)</f>
        <v>7695060</v>
      </c>
      <c r="D9" s="108">
        <f>SUM(D10:D12)</f>
        <v>112198.96362037801</v>
      </c>
      <c r="E9" s="107">
        <f>SUM(E10:E12)</f>
        <v>4679272</v>
      </c>
      <c r="F9" s="108">
        <f>SUM(F10:F12)</f>
        <v>55746.007191347548</v>
      </c>
      <c r="G9" s="110">
        <f>E9/C9*100</f>
        <v>60.80877861901012</v>
      </c>
      <c r="H9" s="110">
        <f>F9/D9*100</f>
        <v>49.68495732274549</v>
      </c>
      <c r="I9" s="107">
        <f>SUM(I10:I12)</f>
        <v>10341081</v>
      </c>
      <c r="J9" s="108">
        <f>SUM(J10:J12)</f>
        <v>142277.59281507978</v>
      </c>
    </row>
    <row r="10" spans="1:10" ht="39" x14ac:dyDescent="0.6">
      <c r="A10" s="105" t="s">
        <v>164</v>
      </c>
      <c r="B10" s="105" t="s">
        <v>165</v>
      </c>
      <c r="C10" s="107">
        <f>SUM('[1]LBS-I Tot'!C12)</f>
        <v>6816154</v>
      </c>
      <c r="D10" s="108">
        <f>SUM('[1]LBS-I Tot'!D12)</f>
        <v>95027.119599700003</v>
      </c>
      <c r="E10" s="107">
        <f>SUM('[1]LBS-II Tot'!C10)</f>
        <v>3963256</v>
      </c>
      <c r="F10" s="108">
        <f>SUM('[1]LBS-II Tot'!D10)</f>
        <v>47351.629432715628</v>
      </c>
      <c r="G10" s="110">
        <f t="shared" ref="G10:H26" si="0">E10/C10*100</f>
        <v>58.145047779143489</v>
      </c>
      <c r="H10" s="110">
        <f t="shared" si="0"/>
        <v>49.829595627209891</v>
      </c>
      <c r="I10" s="107">
        <f>SUM('[1]LBS-II Tot'!E10)</f>
        <v>9662466</v>
      </c>
      <c r="J10" s="108">
        <f>SUM('[1]LBS-II Tot'!F10)</f>
        <v>120297.80172309019</v>
      </c>
    </row>
    <row r="11" spans="1:10" ht="39" x14ac:dyDescent="0.6">
      <c r="A11" s="105" t="s">
        <v>166</v>
      </c>
      <c r="B11" s="105" t="s">
        <v>167</v>
      </c>
      <c r="C11" s="107">
        <f>SUM('[1]LBS-I Tot'!C13)</f>
        <v>449605</v>
      </c>
      <c r="D11" s="108">
        <f>SUM('[1]LBS-I Tot'!D13)</f>
        <v>7025.6862873000009</v>
      </c>
      <c r="E11" s="107">
        <f>SUM('[1]LBS-II Tot'!C11)</f>
        <v>378720</v>
      </c>
      <c r="F11" s="108">
        <f>SUM('[1]LBS-II Tot'!D11)</f>
        <v>1208.2331878309999</v>
      </c>
      <c r="G11" s="110">
        <f t="shared" si="0"/>
        <v>84.233938679507574</v>
      </c>
      <c r="H11" s="110">
        <f t="shared" si="0"/>
        <v>17.197368889286526</v>
      </c>
      <c r="I11" s="107">
        <f>SUM('[1]LBS-II Tot'!E11)</f>
        <v>331657</v>
      </c>
      <c r="J11" s="108">
        <f>SUM('[1]LBS-II Tot'!F11)</f>
        <v>4939.6157108112993</v>
      </c>
    </row>
    <row r="12" spans="1:10" ht="39" x14ac:dyDescent="0.6">
      <c r="A12" s="105" t="s">
        <v>168</v>
      </c>
      <c r="B12" s="105" t="s">
        <v>169</v>
      </c>
      <c r="C12" s="107">
        <f>SUM('[1]LBS-I Tot'!C14)</f>
        <v>429301</v>
      </c>
      <c r="D12" s="108">
        <f>SUM('[1]LBS-I Tot'!D14)</f>
        <v>10146.157733377999</v>
      </c>
      <c r="E12" s="107">
        <f>SUM('[1]LBS-II Tot'!C12)</f>
        <v>337296</v>
      </c>
      <c r="F12" s="108">
        <f>SUM('[1]LBS-II Tot'!D12)</f>
        <v>7186.1445708009196</v>
      </c>
      <c r="G12" s="110">
        <f t="shared" si="0"/>
        <v>78.568649968204127</v>
      </c>
      <c r="H12" s="110">
        <f t="shared" si="0"/>
        <v>70.82626507136321</v>
      </c>
      <c r="I12" s="107">
        <f>SUM('[1]LBS-II Tot'!E12)</f>
        <v>346958</v>
      </c>
      <c r="J12" s="108">
        <f>SUM('[1]LBS-II Tot'!F12)</f>
        <v>17040.175381178298</v>
      </c>
    </row>
    <row r="13" spans="1:10" ht="78" x14ac:dyDescent="0.6">
      <c r="A13" s="104" t="s">
        <v>170</v>
      </c>
      <c r="B13" s="104" t="s">
        <v>171</v>
      </c>
      <c r="C13" s="107">
        <f>SUM('[1]LBS-I Tot'!C15)</f>
        <v>1852201</v>
      </c>
      <c r="D13" s="108">
        <f>SUM('[1]LBS-I Tot'!D15)</f>
        <v>93088.653900084013</v>
      </c>
      <c r="E13" s="107">
        <f>SUM('[1]LBS-II Tot'!C13)</f>
        <v>824164</v>
      </c>
      <c r="F13" s="108">
        <f>SUM('[1]LBS-II Tot'!D13)</f>
        <v>46542.852512784571</v>
      </c>
      <c r="G13" s="110">
        <f t="shared" si="0"/>
        <v>44.496466636180415</v>
      </c>
      <c r="H13" s="110">
        <f t="shared" si="0"/>
        <v>49.998416093481147</v>
      </c>
      <c r="I13" s="107">
        <f>SUM('[1]LBS-II Tot'!E13)</f>
        <v>1997012</v>
      </c>
      <c r="J13" s="108">
        <f>SUM('[1]LBS-II Tot'!F13)</f>
        <v>100521.6690251711</v>
      </c>
    </row>
    <row r="14" spans="1:10" ht="78" x14ac:dyDescent="0.6">
      <c r="A14" s="105" t="s">
        <v>172</v>
      </c>
      <c r="B14" s="105" t="s">
        <v>173</v>
      </c>
      <c r="C14" s="107">
        <f>SUM('[1]LBS-I Tot'!C16)</f>
        <v>671875</v>
      </c>
      <c r="D14" s="108">
        <f>SUM('[1]LBS-I Tot'!D16)</f>
        <v>35634.557560542002</v>
      </c>
      <c r="E14" s="107">
        <f>SUM('[1]LBS-II Tot'!C14)</f>
        <v>502794</v>
      </c>
      <c r="F14" s="108">
        <f>SUM('[1]LBS-II Tot'!D14)</f>
        <v>17951.68283642504</v>
      </c>
      <c r="G14" s="110">
        <f t="shared" si="0"/>
        <v>74.834455813953497</v>
      </c>
      <c r="H14" s="110">
        <f t="shared" si="0"/>
        <v>50.377173354617042</v>
      </c>
      <c r="I14" s="107">
        <f>SUM('[1]LBS-II Tot'!E14)</f>
        <v>1687110</v>
      </c>
      <c r="J14" s="108">
        <f>SUM('[1]LBS-II Tot'!F14)</f>
        <v>39882.231275262806</v>
      </c>
    </row>
    <row r="15" spans="1:10" ht="78" x14ac:dyDescent="0.6">
      <c r="A15" s="105" t="s">
        <v>174</v>
      </c>
      <c r="B15" s="105" t="s">
        <v>175</v>
      </c>
      <c r="C15" s="107">
        <f>SUM('[1]LBS-I Tot'!C17)</f>
        <v>362217</v>
      </c>
      <c r="D15" s="108">
        <f>SUM('[1]LBS-I Tot'!D17)</f>
        <v>23249.810331541998</v>
      </c>
      <c r="E15" s="107">
        <f>SUM('[1]LBS-II Tot'!C15)</f>
        <v>240648</v>
      </c>
      <c r="F15" s="108">
        <f>SUM('[1]LBS-II Tot'!D15)</f>
        <v>17930.97475130267</v>
      </c>
      <c r="G15" s="110">
        <f t="shared" si="0"/>
        <v>66.437522258756488</v>
      </c>
      <c r="H15" s="110">
        <f t="shared" si="0"/>
        <v>77.12310120214832</v>
      </c>
      <c r="I15" s="107">
        <f>SUM('[1]LBS-II Tot'!E15)</f>
        <v>174509</v>
      </c>
      <c r="J15" s="108">
        <f>SUM('[1]LBS-II Tot'!F15)</f>
        <v>38000.991470266206</v>
      </c>
    </row>
    <row r="16" spans="1:10" ht="78" x14ac:dyDescent="0.6">
      <c r="A16" s="105" t="s">
        <v>176</v>
      </c>
      <c r="B16" s="105" t="s">
        <v>177</v>
      </c>
      <c r="C16" s="107">
        <f>SUM('[1]LBS-I Tot'!C18)</f>
        <v>171436</v>
      </c>
      <c r="D16" s="108">
        <f>SUM('[1]LBS-I Tot'!D18)</f>
        <v>12880.369644000002</v>
      </c>
      <c r="E16" s="107">
        <f>SUM('[1]LBS-II Tot'!C16)</f>
        <v>7662</v>
      </c>
      <c r="F16" s="108">
        <f>SUM('[1]LBS-II Tot'!D16)</f>
        <v>4821.2919281450895</v>
      </c>
      <c r="G16" s="110">
        <f t="shared" si="0"/>
        <v>4.4693063300590303</v>
      </c>
      <c r="H16" s="110">
        <f t="shared" si="0"/>
        <v>37.431316502558353</v>
      </c>
      <c r="I16" s="107">
        <f>SUM('[1]LBS-II Tot'!E16)</f>
        <v>12691</v>
      </c>
      <c r="J16" s="108">
        <f>SUM('[1]LBS-II Tot'!F16)</f>
        <v>11940.539512927031</v>
      </c>
    </row>
    <row r="17" spans="1:10" ht="39" x14ac:dyDescent="0.6">
      <c r="A17" s="105" t="s">
        <v>178</v>
      </c>
      <c r="B17" s="105" t="s">
        <v>179</v>
      </c>
      <c r="C17" s="107">
        <f>SUM('[1]LBS-I Tot'!C19)</f>
        <v>164467</v>
      </c>
      <c r="D17" s="108">
        <f>SUM('[1]LBS-I Tot'!D19)</f>
        <v>7448.9207720000004</v>
      </c>
      <c r="E17" s="107">
        <f>SUM('[1]LBS-II Tot'!C17)</f>
        <v>924</v>
      </c>
      <c r="F17" s="108">
        <f>SUM('[1]LBS-II Tot'!D17)</f>
        <v>192.16979727</v>
      </c>
      <c r="G17" s="110">
        <f t="shared" si="0"/>
        <v>0.56181483215477879</v>
      </c>
      <c r="H17" s="110">
        <f t="shared" si="0"/>
        <v>2.5798340880782828</v>
      </c>
      <c r="I17" s="107">
        <f>SUM('[1]LBS-II Tot'!E17)</f>
        <v>3756</v>
      </c>
      <c r="J17" s="108">
        <f>SUM('[1]LBS-II Tot'!F17)</f>
        <v>105.779693815</v>
      </c>
    </row>
    <row r="18" spans="1:10" ht="39" x14ac:dyDescent="0.6">
      <c r="A18" s="105" t="s">
        <v>180</v>
      </c>
      <c r="B18" s="105" t="s">
        <v>181</v>
      </c>
      <c r="C18" s="107">
        <f>SUM('[1]LBS-I Tot'!C20)</f>
        <v>482206</v>
      </c>
      <c r="D18" s="108">
        <f>SUM('[1]LBS-I Tot'!D20)</f>
        <v>13874.995591999997</v>
      </c>
      <c r="E18" s="107">
        <f>SUM('[1]LBS-II Tot'!C18)</f>
        <v>72136</v>
      </c>
      <c r="F18" s="108">
        <f>SUM('[1]LBS-II Tot'!D18)</f>
        <v>5646.7331996418106</v>
      </c>
      <c r="G18" s="110">
        <f t="shared" si="0"/>
        <v>14.959581589611078</v>
      </c>
      <c r="H18" s="110">
        <f t="shared" si="0"/>
        <v>40.697189142875018</v>
      </c>
      <c r="I18" s="107">
        <f>SUM('[1]LBS-II Tot'!E18)</f>
        <v>118946</v>
      </c>
      <c r="J18" s="108">
        <f>SUM('[1]LBS-II Tot'!F18)</f>
        <v>10592.127072899999</v>
      </c>
    </row>
    <row r="19" spans="1:10" ht="39" x14ac:dyDescent="0.6">
      <c r="A19" s="104" t="s">
        <v>182</v>
      </c>
      <c r="B19" s="104" t="s">
        <v>183</v>
      </c>
      <c r="C19" s="107">
        <f>SUM('[1]LBS-I Tot'!C21)</f>
        <v>19364</v>
      </c>
      <c r="D19" s="108">
        <f>SUM('[1]LBS-I Tot'!D21)</f>
        <v>3018.9349999999999</v>
      </c>
      <c r="E19" s="107">
        <f>SUM('[1]LBS-II Tot'!C19)</f>
        <v>3169</v>
      </c>
      <c r="F19" s="108">
        <f>SUM('[1]LBS-II Tot'!D19)</f>
        <v>1911.4930413540001</v>
      </c>
      <c r="G19" s="110">
        <f t="shared" si="0"/>
        <v>16.365420367692625</v>
      </c>
      <c r="H19" s="110">
        <f t="shared" si="0"/>
        <v>63.316800174697377</v>
      </c>
      <c r="I19" s="107">
        <f>SUM('[1]LBS-II Tot'!E19)</f>
        <v>2732</v>
      </c>
      <c r="J19" s="108">
        <f>SUM('[1]LBS-II Tot'!F19)</f>
        <v>1820.4829799879999</v>
      </c>
    </row>
    <row r="20" spans="1:10" ht="39" x14ac:dyDescent="0.6">
      <c r="A20" s="104" t="s">
        <v>184</v>
      </c>
      <c r="B20" s="104" t="s">
        <v>185</v>
      </c>
      <c r="C20" s="107">
        <f>SUM('[1]LBS-I Tot'!C22)</f>
        <v>162227</v>
      </c>
      <c r="D20" s="108">
        <f>SUM('[1]LBS-I Tot'!D22)</f>
        <v>5804.5783670000001</v>
      </c>
      <c r="E20" s="107">
        <f>SUM('[1]LBS-II Tot'!C20)</f>
        <v>26556</v>
      </c>
      <c r="F20" s="108">
        <f>SUM('[1]LBS-II Tot'!D20)</f>
        <v>494.29976634399998</v>
      </c>
      <c r="G20" s="110">
        <f t="shared" si="0"/>
        <v>16.369654866329281</v>
      </c>
      <c r="H20" s="110">
        <f t="shared" si="0"/>
        <v>8.5156877053151163</v>
      </c>
      <c r="I20" s="107">
        <f>SUM('[1]LBS-II Tot'!E20)</f>
        <v>207307</v>
      </c>
      <c r="J20" s="108">
        <f>SUM('[1]LBS-II Tot'!F20)</f>
        <v>6525.621958779001</v>
      </c>
    </row>
    <row r="21" spans="1:10" ht="39" x14ac:dyDescent="0.6">
      <c r="A21" s="104" t="s">
        <v>186</v>
      </c>
      <c r="B21" s="104" t="s">
        <v>187</v>
      </c>
      <c r="C21" s="107">
        <f>SUM('[1]LBS-I Tot'!C23)</f>
        <v>297366</v>
      </c>
      <c r="D21" s="108">
        <f>SUM('[1]LBS-I Tot'!D23)</f>
        <v>27054.766635</v>
      </c>
      <c r="E21" s="107">
        <f>SUM('[1]LBS-II Tot'!C21)</f>
        <v>45061</v>
      </c>
      <c r="F21" s="108">
        <f>SUM('[1]LBS-II Tot'!D21)</f>
        <v>1786.5988451969999</v>
      </c>
      <c r="G21" s="110">
        <f t="shared" si="0"/>
        <v>15.15338000981955</v>
      </c>
      <c r="H21" s="110">
        <f t="shared" si="0"/>
        <v>6.603637981063665</v>
      </c>
      <c r="I21" s="107">
        <f>SUM('[1]LBS-II Tot'!E21)</f>
        <v>427486</v>
      </c>
      <c r="J21" s="108">
        <f>SUM('[1]LBS-II Tot'!F21)</f>
        <v>35848.561268052108</v>
      </c>
    </row>
    <row r="22" spans="1:10" ht="39" x14ac:dyDescent="0.6">
      <c r="A22" s="104" t="s">
        <v>188</v>
      </c>
      <c r="B22" s="104" t="s">
        <v>189</v>
      </c>
      <c r="C22" s="107">
        <f>SUM('[1]LBS-I Tot'!C24)</f>
        <v>100591</v>
      </c>
      <c r="D22" s="108">
        <f>SUM('[1]LBS-I Tot'!D24)</f>
        <v>2318.1452629919995</v>
      </c>
      <c r="E22" s="107">
        <f>SUM('[1]LBS-II Tot'!C22)</f>
        <v>4298</v>
      </c>
      <c r="F22" s="108">
        <f>SUM('[1]LBS-II Tot'!D22)</f>
        <v>181.12586514099999</v>
      </c>
      <c r="G22" s="110">
        <f t="shared" si="0"/>
        <v>4.2727480589714784</v>
      </c>
      <c r="H22" s="110">
        <f t="shared" si="0"/>
        <v>7.8133958226251634</v>
      </c>
      <c r="I22" s="107">
        <f>SUM('[1]LBS-II Tot'!E22)</f>
        <v>2858</v>
      </c>
      <c r="J22" s="108">
        <f>SUM('[1]LBS-II Tot'!F22)</f>
        <v>52.977846817</v>
      </c>
    </row>
    <row r="23" spans="1:10" ht="39" x14ac:dyDescent="0.6">
      <c r="A23" s="104" t="s">
        <v>190</v>
      </c>
      <c r="B23" s="104" t="s">
        <v>191</v>
      </c>
      <c r="C23" s="107">
        <f>SUM('[1]LBS-I Tot'!C25)</f>
        <v>57878</v>
      </c>
      <c r="D23" s="108">
        <f>SUM('[1]LBS-I Tot'!D25)</f>
        <v>1702.2766199950001</v>
      </c>
      <c r="E23" s="107">
        <f>SUM('[1]LBS-II Tot'!C23)</f>
        <v>86</v>
      </c>
      <c r="F23" s="108">
        <f>SUM('[1]LBS-II Tot'!D23)</f>
        <v>4.995698</v>
      </c>
      <c r="G23" s="110">
        <f t="shared" si="0"/>
        <v>0.14858841010401189</v>
      </c>
      <c r="H23" s="110">
        <f t="shared" si="0"/>
        <v>0.29347157455611844</v>
      </c>
      <c r="I23" s="107">
        <f>SUM('[1]LBS-II Tot'!E23)</f>
        <v>9228</v>
      </c>
      <c r="J23" s="108">
        <f>SUM('[1]LBS-II Tot'!F23)</f>
        <v>203.03059347200002</v>
      </c>
    </row>
    <row r="24" spans="1:10" ht="39" x14ac:dyDescent="0.6">
      <c r="A24" s="104" t="s">
        <v>192</v>
      </c>
      <c r="B24" s="104" t="s">
        <v>193</v>
      </c>
      <c r="C24" s="107">
        <f>SUM('[1]LBS-I Tot'!C26)</f>
        <v>533718</v>
      </c>
      <c r="D24" s="108">
        <f>SUM('[1]LBS-I Tot'!D26)</f>
        <v>10753.909274547799</v>
      </c>
      <c r="E24" s="107">
        <f>SUM('[1]LBS-II Tot'!C24)</f>
        <v>77875</v>
      </c>
      <c r="F24" s="108">
        <f>SUM('[1]LBS-II Tot'!D24)</f>
        <v>6046.3123912319998</v>
      </c>
      <c r="G24" s="110">
        <f t="shared" si="0"/>
        <v>14.591038713328011</v>
      </c>
      <c r="H24" s="110">
        <f t="shared" si="0"/>
        <v>56.224320262235494</v>
      </c>
      <c r="I24" s="107">
        <f>SUM('[1]LBS-II Tot'!E24)</f>
        <v>877458</v>
      </c>
      <c r="J24" s="108">
        <f>SUM('[1]LBS-II Tot'!F24)</f>
        <v>8358.6952754618214</v>
      </c>
    </row>
    <row r="25" spans="1:10" ht="39" x14ac:dyDescent="0.6">
      <c r="A25" s="104">
        <v>2</v>
      </c>
      <c r="B25" s="104" t="s">
        <v>194</v>
      </c>
      <c r="C25" s="107">
        <f>SUM('[1]LBS-I Tot'!C27)</f>
        <v>10718405</v>
      </c>
      <c r="D25" s="108">
        <f>SUM('[1]LBS-I Tot'!D27)</f>
        <v>255940.22867988399</v>
      </c>
      <c r="E25" s="107">
        <f>SUM('[1]LBS-II Tot'!C25)</f>
        <v>5660481</v>
      </c>
      <c r="F25" s="108">
        <f>SUM('[1]LBS-II Tot'!D25)</f>
        <v>112713.68531140006</v>
      </c>
      <c r="G25" s="110">
        <f t="shared" si="0"/>
        <v>52.810851987772431</v>
      </c>
      <c r="H25" s="110">
        <f t="shared" si="0"/>
        <v>44.039065641523727</v>
      </c>
      <c r="I25" s="107">
        <f>SUM('[1]LBS-II Tot'!E25)</f>
        <v>13865162</v>
      </c>
      <c r="J25" s="108">
        <f>SUM('[1]LBS-II Tot'!F25)</f>
        <v>295608.6317628207</v>
      </c>
    </row>
    <row r="26" spans="1:10" ht="78" x14ac:dyDescent="0.6">
      <c r="A26" s="104">
        <v>3</v>
      </c>
      <c r="B26" s="104" t="s">
        <v>195</v>
      </c>
      <c r="C26" s="107">
        <f>SUM('[1]LBS-I Tot'!C28)</f>
        <v>1480960</v>
      </c>
      <c r="D26" s="108">
        <f>SUM('[1]LBS-I Tot'!D28)</f>
        <v>40079.077752000005</v>
      </c>
      <c r="E26" s="107">
        <f>SUM('[1]LBS-II Tot'!C26)</f>
        <v>1810094</v>
      </c>
      <c r="F26" s="108">
        <f>SUM('[1]LBS-II Tot'!D26)</f>
        <v>19340.13540064578</v>
      </c>
      <c r="G26" s="110">
        <f t="shared" si="0"/>
        <v>122.22436797752809</v>
      </c>
      <c r="H26" s="110">
        <f t="shared" si="0"/>
        <v>48.254941194800018</v>
      </c>
      <c r="I26" s="107">
        <f>SUM('[1]LBS-II Tot'!E26)</f>
        <v>7363395</v>
      </c>
      <c r="J26" s="108">
        <f>SUM('[1]LBS-II Tot'!F26)</f>
        <v>76326.132013712893</v>
      </c>
    </row>
    <row r="27" spans="1:10" ht="39" x14ac:dyDescent="0.6">
      <c r="A27" s="104">
        <v>4</v>
      </c>
      <c r="B27" s="104" t="s">
        <v>196</v>
      </c>
      <c r="C27" s="107"/>
      <c r="D27" s="108"/>
      <c r="E27" s="107"/>
      <c r="F27" s="108"/>
      <c r="G27" s="110"/>
      <c r="H27" s="110"/>
    </row>
    <row r="28" spans="1:10" ht="39" x14ac:dyDescent="0.6">
      <c r="A28" s="104" t="s">
        <v>197</v>
      </c>
      <c r="B28" s="104" t="s">
        <v>198</v>
      </c>
      <c r="C28" s="107">
        <f>SUM('[1]LBS-I Tot'!C30)</f>
        <v>63053</v>
      </c>
      <c r="D28" s="108">
        <f>SUM('[1]LBS-I Tot'!D30)</f>
        <v>1820.1386999999997</v>
      </c>
      <c r="E28" s="107">
        <f>SUM('[1]LBS-II Tot'!C28)</f>
        <v>27828</v>
      </c>
      <c r="F28" s="108">
        <f>SUM('[1]LBS-II Tot'!D28)</f>
        <v>714.26593540900001</v>
      </c>
      <c r="G28" s="110">
        <f>E28/C28*100</f>
        <v>44.13429971611184</v>
      </c>
      <c r="H28" s="110">
        <f>F28/D28*100</f>
        <v>39.242390451288138</v>
      </c>
      <c r="I28" s="107">
        <f>SUM('[1]LBS-II Tot'!E28)</f>
        <v>8783</v>
      </c>
      <c r="J28" s="108">
        <f>SUM('[1]LBS-II Tot'!F28)</f>
        <v>1257.4327104659999</v>
      </c>
    </row>
    <row r="29" spans="1:10" ht="39" x14ac:dyDescent="0.6">
      <c r="A29" s="104" t="s">
        <v>199</v>
      </c>
      <c r="B29" s="104" t="s">
        <v>185</v>
      </c>
      <c r="C29" s="107">
        <f>SUM('[1]LBS-I Tot'!C31)</f>
        <v>46202</v>
      </c>
      <c r="D29" s="108">
        <f>SUM('[1]LBS-I Tot'!D31)</f>
        <v>1920.1430000000003</v>
      </c>
      <c r="E29" s="107">
        <f>SUM('[1]LBS-II Tot'!C29)</f>
        <v>3546</v>
      </c>
      <c r="F29" s="108">
        <f>SUM('[1]LBS-II Tot'!D29)</f>
        <v>155.652768374</v>
      </c>
      <c r="G29" s="110">
        <f t="shared" ref="G29:H34" si="1">E29/C29*100</f>
        <v>7.6749924245703651</v>
      </c>
      <c r="H29" s="110">
        <f t="shared" si="1"/>
        <v>8.1063112681711722</v>
      </c>
      <c r="I29" s="107">
        <f>SUM('[1]LBS-II Tot'!E29)</f>
        <v>11415</v>
      </c>
      <c r="J29" s="108">
        <f>SUM('[1]LBS-II Tot'!F29)</f>
        <v>1584.4945677909998</v>
      </c>
    </row>
    <row r="30" spans="1:10" ht="39" x14ac:dyDescent="0.6">
      <c r="A30" s="104" t="s">
        <v>200</v>
      </c>
      <c r="B30" s="104" t="s">
        <v>201</v>
      </c>
      <c r="C30" s="107">
        <f>SUM('[1]LBS-I Tot'!C32)</f>
        <v>88028</v>
      </c>
      <c r="D30" s="108">
        <f>SUM('[1]LBS-I Tot'!D32)</f>
        <v>12897.243500002998</v>
      </c>
      <c r="E30" s="107">
        <f>SUM('[1]LBS-II Tot'!C30)</f>
        <v>73191</v>
      </c>
      <c r="F30" s="108">
        <f>SUM('[1]LBS-II Tot'!D30)</f>
        <v>13184.736202357002</v>
      </c>
      <c r="G30" s="110">
        <f t="shared" si="1"/>
        <v>83.145135638660435</v>
      </c>
      <c r="H30" s="110">
        <f t="shared" si="1"/>
        <v>102.22910191897934</v>
      </c>
      <c r="I30" s="107">
        <f>SUM('[1]LBS-II Tot'!E30)</f>
        <v>350948</v>
      </c>
      <c r="J30" s="108">
        <f>SUM('[1]LBS-II Tot'!F30)</f>
        <v>100320.12078900701</v>
      </c>
    </row>
    <row r="31" spans="1:10" ht="78" x14ac:dyDescent="0.6">
      <c r="A31" s="104" t="s">
        <v>202</v>
      </c>
      <c r="B31" s="104" t="s">
        <v>203</v>
      </c>
      <c r="C31" s="107">
        <f>SUM('[1]LBS-I Tot'!C33)</f>
        <v>423155</v>
      </c>
      <c r="D31" s="108">
        <f>SUM('[1]LBS-I Tot'!D33)</f>
        <v>17942.173100000004</v>
      </c>
      <c r="E31" s="107">
        <f>SUM('[1]LBS-II Tot'!C31)</f>
        <v>269700</v>
      </c>
      <c r="F31" s="108">
        <f>SUM('[1]LBS-II Tot'!D31)</f>
        <v>12144.452347424998</v>
      </c>
      <c r="G31" s="110">
        <f t="shared" si="1"/>
        <v>63.73551062849311</v>
      </c>
      <c r="H31" s="110">
        <f t="shared" si="1"/>
        <v>67.686630151979728</v>
      </c>
      <c r="I31" s="107">
        <f>SUM('[1]LBS-II Tot'!E31)</f>
        <v>1355116</v>
      </c>
      <c r="J31" s="108">
        <f>SUM('[1]LBS-II Tot'!F31)</f>
        <v>55834.62025586301</v>
      </c>
    </row>
    <row r="32" spans="1:10" ht="39" x14ac:dyDescent="0.6">
      <c r="A32" s="104" t="s">
        <v>204</v>
      </c>
      <c r="B32" s="104" t="s">
        <v>193</v>
      </c>
      <c r="C32" s="107">
        <f>SUM('[1]LBS-I Tot'!C34)</f>
        <v>715088</v>
      </c>
      <c r="D32" s="108">
        <f>SUM('[1]LBS-I Tot'!D34)</f>
        <v>75036.120299999995</v>
      </c>
      <c r="E32" s="107">
        <f>SUM('[1]LBS-II Tot'!C32)</f>
        <v>1304884</v>
      </c>
      <c r="F32" s="108">
        <f>SUM('[1]LBS-II Tot'!D32)</f>
        <v>75602.529760684381</v>
      </c>
      <c r="G32" s="110">
        <f t="shared" si="1"/>
        <v>182.47879981205111</v>
      </c>
      <c r="H32" s="110">
        <f t="shared" si="1"/>
        <v>100.75484907591149</v>
      </c>
      <c r="I32" s="107">
        <f>SUM('[1]LBS-II Tot'!E32)</f>
        <v>6721478</v>
      </c>
      <c r="J32" s="108">
        <f>SUM('[1]LBS-II Tot'!F32)</f>
        <v>307137.38645616005</v>
      </c>
    </row>
    <row r="33" spans="1:10" ht="39" x14ac:dyDescent="0.6">
      <c r="A33" s="104">
        <v>5</v>
      </c>
      <c r="B33" s="104" t="s">
        <v>205</v>
      </c>
      <c r="C33" s="107">
        <f>SUM(C28+C29+C30+C31+C32)</f>
        <v>1335526</v>
      </c>
      <c r="D33" s="108">
        <f>SUM(D28+D29+D30+D31+D32)</f>
        <v>109615.818600003</v>
      </c>
      <c r="E33" s="107">
        <f>SUM('[1]LBS-II Tot'!C33)</f>
        <v>1679149</v>
      </c>
      <c r="F33" s="108">
        <f>SUM('[1]LBS-II Tot'!D33)</f>
        <v>101801.63701424938</v>
      </c>
      <c r="G33" s="110">
        <f t="shared" si="1"/>
        <v>125.7294129803538</v>
      </c>
      <c r="H33" s="110">
        <f t="shared" si="1"/>
        <v>92.871301162956968</v>
      </c>
      <c r="I33" s="107">
        <f>SUM('[1]LBS-II Tot'!E33)</f>
        <v>8447740</v>
      </c>
      <c r="J33" s="108">
        <f>SUM('[1]LBS-II Tot'!F33)</f>
        <v>466134.05477928708</v>
      </c>
    </row>
    <row r="34" spans="1:10" ht="39" x14ac:dyDescent="0.6">
      <c r="A34" s="105"/>
      <c r="B34" s="104" t="s">
        <v>206</v>
      </c>
      <c r="C34" s="107">
        <f>SUM(C25+C33)</f>
        <v>12053931</v>
      </c>
      <c r="D34" s="108">
        <f>SUM(D25+D33)</f>
        <v>365556.04727988702</v>
      </c>
      <c r="E34" s="107">
        <f>SUM('[1]LBS-II Tot'!C34)</f>
        <v>7339630</v>
      </c>
      <c r="F34" s="108">
        <f>SUM('[1]LBS-II Tot'!D34)</f>
        <v>214515.32232564944</v>
      </c>
      <c r="G34" s="110">
        <f t="shared" si="1"/>
        <v>60.889928770954469</v>
      </c>
      <c r="H34" s="110">
        <f t="shared" si="1"/>
        <v>58.681924132253883</v>
      </c>
      <c r="I34" s="107">
        <f>SUM('[1]LBS-II Tot'!E34)</f>
        <v>22312902</v>
      </c>
      <c r="J34" s="108">
        <f>SUM('[1]LBS-II Tot'!F34)</f>
        <v>761742.68654210772</v>
      </c>
    </row>
    <row r="35" spans="1:10" ht="39" x14ac:dyDescent="0.6">
      <c r="A35" s="105"/>
      <c r="B35" s="105"/>
      <c r="C35" s="105"/>
      <c r="D35" s="105"/>
      <c r="E35" s="105"/>
      <c r="F35" s="109"/>
    </row>
    <row r="36" spans="1:10" ht="39" x14ac:dyDescent="0.6">
      <c r="A36" s="105"/>
      <c r="B36" s="105"/>
      <c r="C36" s="105"/>
      <c r="D36" s="105"/>
      <c r="E36" s="105"/>
      <c r="F36" s="105"/>
    </row>
    <row r="37" spans="1:10" ht="39" x14ac:dyDescent="0.6">
      <c r="A37" s="903"/>
      <c r="B37" s="903"/>
      <c r="C37" s="903"/>
      <c r="D37" s="903"/>
      <c r="E37" s="903"/>
      <c r="F37" s="105"/>
    </row>
    <row r="38" spans="1:10" ht="39" x14ac:dyDescent="0.6">
      <c r="A38" s="105"/>
      <c r="B38" s="904"/>
      <c r="C38" s="904"/>
      <c r="D38" s="904"/>
      <c r="E38" s="904"/>
      <c r="F38" s="904"/>
    </row>
  </sheetData>
  <mergeCells count="9">
    <mergeCell ref="A37:E37"/>
    <mergeCell ref="B38:F38"/>
    <mergeCell ref="A1:J1"/>
    <mergeCell ref="A2:J2"/>
    <mergeCell ref="A3:F3"/>
    <mergeCell ref="C6:D6"/>
    <mergeCell ref="E6:F6"/>
    <mergeCell ref="G6:H6"/>
    <mergeCell ref="I6:J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"/>
  <sheetViews>
    <sheetView zoomScale="50" zoomScaleNormal="50" workbookViewId="0">
      <selection activeCell="A24" sqref="A24:Z24"/>
    </sheetView>
  </sheetViews>
  <sheetFormatPr defaultRowHeight="20.25" x14ac:dyDescent="0.3"/>
  <cols>
    <col min="1" max="1" width="11.5703125" style="113" bestFit="1" customWidth="1"/>
    <col min="2" max="2" width="37.140625" style="113" customWidth="1"/>
    <col min="3" max="3" width="17.5703125" style="113" customWidth="1"/>
    <col min="4" max="4" width="17.85546875" style="113" customWidth="1"/>
    <col min="5" max="5" width="16.7109375" style="113" customWidth="1"/>
    <col min="6" max="6" width="16.85546875" style="113" customWidth="1"/>
    <col min="7" max="7" width="18.140625" style="113" customWidth="1"/>
    <col min="8" max="8" width="18.85546875" style="113" customWidth="1"/>
    <col min="9" max="9" width="14.140625" style="113" customWidth="1"/>
    <col min="10" max="10" width="15.28515625" style="113" customWidth="1"/>
    <col min="11" max="11" width="15.5703125" style="113" customWidth="1"/>
    <col min="12" max="12" width="16.28515625" style="113" customWidth="1"/>
    <col min="13" max="13" width="15.140625" style="113" customWidth="1"/>
    <col min="14" max="14" width="16" style="113" customWidth="1"/>
    <col min="15" max="15" width="17.85546875" style="113" customWidth="1"/>
    <col min="16" max="16" width="18.42578125" style="113" customWidth="1"/>
    <col min="17" max="17" width="17" style="113" customWidth="1"/>
    <col min="18" max="18" width="15.5703125" style="113" customWidth="1"/>
    <col min="19" max="19" width="13.85546875" style="113" customWidth="1"/>
    <col min="20" max="20" width="14.140625" style="113" customWidth="1"/>
    <col min="21" max="21" width="15.28515625" style="113" customWidth="1"/>
    <col min="22" max="22" width="10" style="113" customWidth="1"/>
    <col min="23" max="23" width="12.42578125" style="113" customWidth="1"/>
    <col min="24" max="24" width="15.140625" style="113" customWidth="1"/>
    <col min="25" max="25" width="16.28515625" style="113" customWidth="1"/>
    <col min="26" max="26" width="14.28515625" style="113" customWidth="1"/>
    <col min="27" max="27" width="16.28515625" style="113" customWidth="1"/>
    <col min="28" max="28" width="17.7109375" style="113" customWidth="1"/>
    <col min="29" max="29" width="20.42578125" style="113" customWidth="1"/>
    <col min="30" max="30" width="11.42578125" style="113" customWidth="1"/>
    <col min="31" max="16384" width="9.140625" style="113"/>
  </cols>
  <sheetData>
    <row r="1" spans="1:29" s="112" customFormat="1" ht="30" x14ac:dyDescent="0.4">
      <c r="A1" s="951" t="s">
        <v>207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951"/>
      <c r="T1" s="951"/>
      <c r="U1" s="951"/>
      <c r="V1" s="951"/>
      <c r="W1" s="951"/>
      <c r="X1" s="951"/>
      <c r="Y1" s="951"/>
      <c r="Z1" s="951"/>
      <c r="AA1" s="111"/>
      <c r="AB1" s="111"/>
      <c r="AC1" s="111"/>
    </row>
    <row r="2" spans="1:29" s="112" customFormat="1" ht="30" x14ac:dyDescent="0.4">
      <c r="A2" s="951" t="s">
        <v>208</v>
      </c>
      <c r="B2" s="951"/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T2" s="951"/>
      <c r="U2" s="951"/>
      <c r="V2" s="951"/>
      <c r="W2" s="951"/>
      <c r="X2" s="951"/>
      <c r="Y2" s="951"/>
      <c r="Z2" s="951"/>
      <c r="AA2" s="111"/>
      <c r="AB2" s="111"/>
      <c r="AC2" s="111"/>
    </row>
    <row r="3" spans="1:29" s="112" customFormat="1" ht="30.75" thickBot="1" x14ac:dyDescent="0.45">
      <c r="A3" s="952" t="s">
        <v>209</v>
      </c>
      <c r="B3" s="953"/>
      <c r="C3" s="951"/>
      <c r="D3" s="951"/>
      <c r="E3" s="951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953"/>
      <c r="Q3" s="953"/>
      <c r="R3" s="953"/>
      <c r="S3" s="953"/>
      <c r="T3" s="953"/>
      <c r="U3" s="953"/>
      <c r="V3" s="953"/>
      <c r="W3" s="953"/>
      <c r="X3" s="953"/>
      <c r="Y3" s="953"/>
      <c r="Z3" s="953"/>
      <c r="AA3" s="953"/>
      <c r="AB3" s="953"/>
      <c r="AC3" s="953"/>
    </row>
    <row r="4" spans="1:29" x14ac:dyDescent="0.3">
      <c r="A4" s="954" t="s">
        <v>210</v>
      </c>
      <c r="B4" s="955" t="s">
        <v>211</v>
      </c>
      <c r="C4" s="956" t="s">
        <v>212</v>
      </c>
      <c r="D4" s="957"/>
      <c r="E4" s="958"/>
      <c r="F4" s="962" t="s">
        <v>213</v>
      </c>
      <c r="G4" s="963"/>
      <c r="H4" s="964"/>
      <c r="I4" s="967" t="s">
        <v>183</v>
      </c>
      <c r="J4" s="963"/>
      <c r="K4" s="964"/>
      <c r="L4" s="941" t="s">
        <v>214</v>
      </c>
      <c r="M4" s="941"/>
      <c r="N4" s="969"/>
      <c r="O4" s="941" t="s">
        <v>215</v>
      </c>
      <c r="P4" s="941"/>
      <c r="Q4" s="941"/>
      <c r="R4" s="943" t="s">
        <v>189</v>
      </c>
      <c r="S4" s="944"/>
      <c r="T4" s="945"/>
      <c r="U4" s="943" t="s">
        <v>191</v>
      </c>
      <c r="V4" s="944"/>
      <c r="W4" s="945"/>
      <c r="X4" s="941" t="s">
        <v>216</v>
      </c>
      <c r="Y4" s="941"/>
      <c r="Z4" s="941"/>
      <c r="AA4" s="941" t="s">
        <v>217</v>
      </c>
      <c r="AB4" s="941"/>
      <c r="AC4" s="941"/>
    </row>
    <row r="5" spans="1:29" ht="21" thickBot="1" x14ac:dyDescent="0.35">
      <c r="A5" s="954"/>
      <c r="B5" s="955"/>
      <c r="C5" s="959"/>
      <c r="D5" s="960"/>
      <c r="E5" s="961"/>
      <c r="F5" s="965"/>
      <c r="G5" s="965"/>
      <c r="H5" s="966"/>
      <c r="I5" s="968"/>
      <c r="J5" s="965"/>
      <c r="K5" s="966"/>
      <c r="L5" s="969"/>
      <c r="M5" s="969"/>
      <c r="N5" s="969"/>
      <c r="O5" s="941"/>
      <c r="P5" s="941"/>
      <c r="Q5" s="941"/>
      <c r="R5" s="946"/>
      <c r="S5" s="947"/>
      <c r="T5" s="948"/>
      <c r="U5" s="946"/>
      <c r="V5" s="947"/>
      <c r="W5" s="948"/>
      <c r="X5" s="941"/>
      <c r="Y5" s="941"/>
      <c r="Z5" s="941"/>
      <c r="AA5" s="941"/>
      <c r="AB5" s="941"/>
      <c r="AC5" s="941"/>
    </row>
    <row r="6" spans="1:29" x14ac:dyDescent="0.3">
      <c r="A6" s="954"/>
      <c r="B6" s="941"/>
      <c r="C6" s="949" t="s">
        <v>218</v>
      </c>
      <c r="D6" s="950" t="s">
        <v>219</v>
      </c>
      <c r="E6" s="950"/>
      <c r="F6" s="941" t="s">
        <v>218</v>
      </c>
      <c r="G6" s="942" t="s">
        <v>219</v>
      </c>
      <c r="H6" s="942"/>
      <c r="I6" s="941" t="s">
        <v>218</v>
      </c>
      <c r="J6" s="942" t="s">
        <v>219</v>
      </c>
      <c r="K6" s="942"/>
      <c r="L6" s="941" t="s">
        <v>218</v>
      </c>
      <c r="M6" s="942" t="s">
        <v>219</v>
      </c>
      <c r="N6" s="942"/>
      <c r="O6" s="941" t="s">
        <v>218</v>
      </c>
      <c r="P6" s="942" t="s">
        <v>219</v>
      </c>
      <c r="Q6" s="942"/>
      <c r="R6" s="941" t="s">
        <v>218</v>
      </c>
      <c r="S6" s="942" t="s">
        <v>219</v>
      </c>
      <c r="T6" s="942"/>
      <c r="U6" s="941" t="s">
        <v>218</v>
      </c>
      <c r="V6" s="942" t="s">
        <v>219</v>
      </c>
      <c r="W6" s="942"/>
      <c r="X6" s="941" t="s">
        <v>218</v>
      </c>
      <c r="Y6" s="942" t="s">
        <v>219</v>
      </c>
      <c r="Z6" s="942"/>
      <c r="AA6" s="941" t="s">
        <v>218</v>
      </c>
      <c r="AB6" s="942" t="s">
        <v>219</v>
      </c>
      <c r="AC6" s="942"/>
    </row>
    <row r="7" spans="1:29" ht="60.75" x14ac:dyDescent="0.3">
      <c r="A7" s="954"/>
      <c r="B7" s="941"/>
      <c r="C7" s="941"/>
      <c r="D7" s="114" t="s">
        <v>220</v>
      </c>
      <c r="E7" s="114" t="s">
        <v>221</v>
      </c>
      <c r="F7" s="941"/>
      <c r="G7" s="114" t="s">
        <v>220</v>
      </c>
      <c r="H7" s="114" t="s">
        <v>221</v>
      </c>
      <c r="I7" s="941"/>
      <c r="J7" s="114" t="s">
        <v>220</v>
      </c>
      <c r="K7" s="114" t="s">
        <v>221</v>
      </c>
      <c r="L7" s="941"/>
      <c r="M7" s="114" t="s">
        <v>220</v>
      </c>
      <c r="N7" s="114" t="s">
        <v>221</v>
      </c>
      <c r="O7" s="941"/>
      <c r="P7" s="114" t="s">
        <v>220</v>
      </c>
      <c r="Q7" s="114" t="s">
        <v>221</v>
      </c>
      <c r="R7" s="941"/>
      <c r="S7" s="114" t="s">
        <v>220</v>
      </c>
      <c r="T7" s="114" t="s">
        <v>221</v>
      </c>
      <c r="U7" s="941"/>
      <c r="V7" s="114" t="s">
        <v>220</v>
      </c>
      <c r="W7" s="114" t="s">
        <v>221</v>
      </c>
      <c r="X7" s="941"/>
      <c r="Y7" s="114" t="s">
        <v>220</v>
      </c>
      <c r="Z7" s="114" t="s">
        <v>221</v>
      </c>
      <c r="AA7" s="941"/>
      <c r="AB7" s="114" t="s">
        <v>220</v>
      </c>
      <c r="AC7" s="114" t="s">
        <v>221</v>
      </c>
    </row>
    <row r="8" spans="1:29" x14ac:dyDescent="0.3">
      <c r="A8" s="115" t="s">
        <v>13</v>
      </c>
      <c r="B8" s="116" t="s">
        <v>14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</row>
    <row r="9" spans="1:29" ht="26.25" x14ac:dyDescent="0.4">
      <c r="A9" s="118">
        <v>1</v>
      </c>
      <c r="B9" s="119" t="s">
        <v>15</v>
      </c>
      <c r="C9" s="120">
        <v>22187.239270900001</v>
      </c>
      <c r="D9" s="120">
        <v>3545.21</v>
      </c>
      <c r="E9" s="120">
        <v>8032.27</v>
      </c>
      <c r="F9" s="120">
        <v>15989.117888999999</v>
      </c>
      <c r="G9" s="120">
        <v>3883.7285000000002</v>
      </c>
      <c r="H9" s="120">
        <v>8260.2551000000003</v>
      </c>
      <c r="I9" s="120">
        <v>1163.6638</v>
      </c>
      <c r="J9" s="120">
        <v>825.73850000000004</v>
      </c>
      <c r="K9" s="120">
        <v>1640.4938</v>
      </c>
      <c r="L9" s="120">
        <v>1469.30279</v>
      </c>
      <c r="M9" s="120">
        <v>104.37</v>
      </c>
      <c r="N9" s="120">
        <v>130.1491</v>
      </c>
      <c r="O9" s="120">
        <v>5182.2632199999998</v>
      </c>
      <c r="P9" s="120">
        <v>163.83000000000001</v>
      </c>
      <c r="Q9" s="120">
        <v>393.73680000000002</v>
      </c>
      <c r="R9" s="120">
        <v>365.67117230000002</v>
      </c>
      <c r="S9" s="120">
        <v>163.83000000000001</v>
      </c>
      <c r="T9" s="120">
        <v>163.8305</v>
      </c>
      <c r="U9" s="120">
        <v>370.11512871999997</v>
      </c>
      <c r="V9" s="120">
        <v>0.49</v>
      </c>
      <c r="W9" s="120">
        <v>0.6452</v>
      </c>
      <c r="X9" s="120">
        <v>2051.199790915</v>
      </c>
      <c r="Y9" s="120">
        <v>15</v>
      </c>
      <c r="Z9" s="120">
        <v>39.424300000000002</v>
      </c>
      <c r="AA9" s="120">
        <v>48778.573062000003</v>
      </c>
      <c r="AB9" s="120">
        <f t="shared" ref="AB9:AC9" si="0">SUM(D9+G9+J9+M9+P9+S9+V9+Y9)</f>
        <v>8702.1970000000001</v>
      </c>
      <c r="AC9" s="120">
        <f t="shared" si="0"/>
        <v>18660.804799999994</v>
      </c>
    </row>
    <row r="10" spans="1:29" ht="52.5" x14ac:dyDescent="0.4">
      <c r="A10" s="118">
        <v>2</v>
      </c>
      <c r="B10" s="119" t="s">
        <v>16</v>
      </c>
      <c r="C10" s="120">
        <v>19927.587213999999</v>
      </c>
      <c r="D10" s="120">
        <v>8595.9603999999999</v>
      </c>
      <c r="E10" s="120">
        <v>10646.2111</v>
      </c>
      <c r="F10" s="120">
        <v>16902.692950000001</v>
      </c>
      <c r="G10" s="120">
        <v>10632.782999999999</v>
      </c>
      <c r="H10" s="120">
        <v>16110.7526</v>
      </c>
      <c r="I10" s="120">
        <v>881.45479999999998</v>
      </c>
      <c r="J10" s="120">
        <v>0</v>
      </c>
      <c r="K10" s="120">
        <v>226.96260000000001</v>
      </c>
      <c r="L10" s="120">
        <v>1541.968116</v>
      </c>
      <c r="M10" s="120">
        <v>101.4169</v>
      </c>
      <c r="N10" s="120">
        <v>136.7424</v>
      </c>
      <c r="O10" s="120">
        <v>9172.4853879999991</v>
      </c>
      <c r="P10" s="120">
        <v>243.36439999999999</v>
      </c>
      <c r="Q10" s="120">
        <v>330.17020000000002</v>
      </c>
      <c r="R10" s="120">
        <v>391.46858645999998</v>
      </c>
      <c r="S10" s="120">
        <v>0</v>
      </c>
      <c r="T10" s="120">
        <v>0</v>
      </c>
      <c r="U10" s="120">
        <v>378.20367374</v>
      </c>
      <c r="V10" s="120">
        <v>0</v>
      </c>
      <c r="W10" s="120">
        <v>0</v>
      </c>
      <c r="X10" s="120">
        <v>2685.980329989</v>
      </c>
      <c r="Y10" s="120">
        <v>0</v>
      </c>
      <c r="Z10" s="120">
        <v>0</v>
      </c>
      <c r="AA10" s="120">
        <v>51881.841057999998</v>
      </c>
      <c r="AB10" s="120">
        <f t="shared" ref="AB10:AC12" si="1">SUM(D10+G10+J10+M10+P10+S10+V10+Y10)</f>
        <v>19573.524699999998</v>
      </c>
      <c r="AC10" s="120">
        <f t="shared" si="1"/>
        <v>27450.838899999999</v>
      </c>
    </row>
    <row r="11" spans="1:29" ht="52.5" x14ac:dyDescent="0.4">
      <c r="A11" s="118">
        <v>3</v>
      </c>
      <c r="B11" s="119" t="s">
        <v>17</v>
      </c>
      <c r="C11" s="120">
        <v>7418.8572762000003</v>
      </c>
      <c r="D11" s="120">
        <v>2532.001493623</v>
      </c>
      <c r="E11" s="120">
        <v>3671.2452190230001</v>
      </c>
      <c r="F11" s="120">
        <v>6367.752896</v>
      </c>
      <c r="G11" s="120">
        <v>3540.946735343</v>
      </c>
      <c r="H11" s="120">
        <v>4130.6059353430001</v>
      </c>
      <c r="I11" s="120">
        <v>231.86099999999999</v>
      </c>
      <c r="J11" s="120">
        <v>22.788876999999999</v>
      </c>
      <c r="K11" s="120">
        <v>22.788876999999999</v>
      </c>
      <c r="L11" s="120">
        <v>396.22492299999999</v>
      </c>
      <c r="M11" s="120">
        <v>33.358479418000002</v>
      </c>
      <c r="N11" s="120">
        <v>118.516679418</v>
      </c>
      <c r="O11" s="120">
        <v>2238.120058</v>
      </c>
      <c r="P11" s="120">
        <v>114.309064744</v>
      </c>
      <c r="Q11" s="120">
        <v>162.09686474399999</v>
      </c>
      <c r="R11" s="120">
        <v>155.6665883</v>
      </c>
      <c r="S11" s="120">
        <v>3.0006383350000001</v>
      </c>
      <c r="T11" s="120">
        <v>12.208438335</v>
      </c>
      <c r="U11" s="120">
        <v>144.82793487999999</v>
      </c>
      <c r="V11" s="120">
        <v>0.34529799999999999</v>
      </c>
      <c r="W11" s="120">
        <v>0.34529799999999999</v>
      </c>
      <c r="X11" s="120">
        <v>595.83169981399999</v>
      </c>
      <c r="Y11" s="120">
        <v>17.456167614999998</v>
      </c>
      <c r="Z11" s="120">
        <v>17.456167614999998</v>
      </c>
      <c r="AA11" s="120">
        <v>17549.142376200001</v>
      </c>
      <c r="AB11" s="120">
        <f t="shared" si="1"/>
        <v>6264.2067540779999</v>
      </c>
      <c r="AC11" s="120">
        <f t="shared" si="1"/>
        <v>8135.2634794780015</v>
      </c>
    </row>
    <row r="12" spans="1:29" ht="26.25" x14ac:dyDescent="0.4">
      <c r="A12" s="118">
        <v>4</v>
      </c>
      <c r="B12" s="119" t="s">
        <v>18</v>
      </c>
      <c r="C12" s="120">
        <v>6181.2802259999999</v>
      </c>
      <c r="D12" s="120">
        <v>1239.0899999999999</v>
      </c>
      <c r="E12" s="120">
        <v>1996.07</v>
      </c>
      <c r="F12" s="120">
        <v>6112.3128580000002</v>
      </c>
      <c r="G12" s="120">
        <v>498.86</v>
      </c>
      <c r="H12" s="120">
        <v>891.44</v>
      </c>
      <c r="I12" s="120">
        <v>284.23419999999999</v>
      </c>
      <c r="J12" s="120">
        <v>0</v>
      </c>
      <c r="K12" s="120">
        <v>0</v>
      </c>
      <c r="L12" s="120">
        <v>386.30583000000001</v>
      </c>
      <c r="M12" s="120">
        <v>25.965829975999998</v>
      </c>
      <c r="N12" s="120">
        <v>33.845829975999997</v>
      </c>
      <c r="O12" s="120">
        <v>1739.7301399999999</v>
      </c>
      <c r="P12" s="120">
        <v>109.01</v>
      </c>
      <c r="Q12" s="120">
        <v>199.87</v>
      </c>
      <c r="R12" s="120">
        <v>135.69376936</v>
      </c>
      <c r="S12" s="120">
        <v>0</v>
      </c>
      <c r="T12" s="120">
        <v>0</v>
      </c>
      <c r="U12" s="120">
        <v>138.10824156000001</v>
      </c>
      <c r="V12" s="120">
        <v>0</v>
      </c>
      <c r="W12" s="120">
        <v>0</v>
      </c>
      <c r="X12" s="120">
        <v>624.50574378700003</v>
      </c>
      <c r="Y12" s="120">
        <v>0</v>
      </c>
      <c r="Z12" s="120">
        <v>0</v>
      </c>
      <c r="AA12" s="120">
        <v>15602.171008699999</v>
      </c>
      <c r="AB12" s="120">
        <f t="shared" si="1"/>
        <v>1872.9258299759997</v>
      </c>
      <c r="AC12" s="120">
        <f t="shared" si="1"/>
        <v>3121.2258299760001</v>
      </c>
    </row>
    <row r="13" spans="1:29" ht="26.25" x14ac:dyDescent="0.4">
      <c r="A13" s="118"/>
      <c r="B13" s="121" t="s">
        <v>19</v>
      </c>
      <c r="C13" s="120">
        <f t="shared" ref="C13:AC13" si="2">SUM(C9:C12)</f>
        <v>55714.963987099996</v>
      </c>
      <c r="D13" s="120">
        <f t="shared" si="2"/>
        <v>15912.261893622999</v>
      </c>
      <c r="E13" s="120">
        <f t="shared" si="2"/>
        <v>24345.796319023</v>
      </c>
      <c r="F13" s="120">
        <f t="shared" si="2"/>
        <v>45371.876592999994</v>
      </c>
      <c r="G13" s="120">
        <f t="shared" si="2"/>
        <v>18556.318235343002</v>
      </c>
      <c r="H13" s="120">
        <f t="shared" si="2"/>
        <v>29393.053635343</v>
      </c>
      <c r="I13" s="120">
        <f t="shared" si="2"/>
        <v>2561.2138</v>
      </c>
      <c r="J13" s="120">
        <f t="shared" si="2"/>
        <v>848.527377</v>
      </c>
      <c r="K13" s="120">
        <f t="shared" si="2"/>
        <v>1890.245277</v>
      </c>
      <c r="L13" s="120">
        <f t="shared" si="2"/>
        <v>3793.8016589999997</v>
      </c>
      <c r="M13" s="120">
        <f t="shared" si="2"/>
        <v>265.11120939400001</v>
      </c>
      <c r="N13" s="120">
        <f t="shared" si="2"/>
        <v>419.25400939400004</v>
      </c>
      <c r="O13" s="120">
        <f t="shared" si="2"/>
        <v>18332.598805999998</v>
      </c>
      <c r="P13" s="120">
        <f t="shared" si="2"/>
        <v>630.51346474399998</v>
      </c>
      <c r="Q13" s="120">
        <f t="shared" si="2"/>
        <v>1085.873864744</v>
      </c>
      <c r="R13" s="120">
        <f t="shared" si="2"/>
        <v>1048.50011642</v>
      </c>
      <c r="S13" s="120">
        <f t="shared" si="2"/>
        <v>166.830638335</v>
      </c>
      <c r="T13" s="120">
        <f t="shared" si="2"/>
        <v>176.03893833500001</v>
      </c>
      <c r="U13" s="120">
        <f t="shared" si="2"/>
        <v>1031.2549789</v>
      </c>
      <c r="V13" s="120">
        <f t="shared" si="2"/>
        <v>0.83529799999999998</v>
      </c>
      <c r="W13" s="120">
        <f t="shared" si="2"/>
        <v>0.99049799999999999</v>
      </c>
      <c r="X13" s="120">
        <f t="shared" si="2"/>
        <v>5957.5175645050003</v>
      </c>
      <c r="Y13" s="120">
        <f t="shared" si="2"/>
        <v>32.456167614999998</v>
      </c>
      <c r="Z13" s="120">
        <f t="shared" si="2"/>
        <v>56.880467615000001</v>
      </c>
      <c r="AA13" s="120">
        <f t="shared" si="2"/>
        <v>133811.72750490002</v>
      </c>
      <c r="AB13" s="120">
        <f t="shared" si="2"/>
        <v>36412.854284053996</v>
      </c>
      <c r="AC13" s="120">
        <f t="shared" si="2"/>
        <v>57368.133009453995</v>
      </c>
    </row>
    <row r="14" spans="1:29" ht="26.25" x14ac:dyDescent="0.4">
      <c r="A14" s="122" t="s">
        <v>20</v>
      </c>
      <c r="B14" s="123" t="s">
        <v>222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</row>
    <row r="15" spans="1:29" ht="26.25" x14ac:dyDescent="0.4">
      <c r="A15" s="122">
        <v>1</v>
      </c>
      <c r="B15" s="119" t="s">
        <v>22</v>
      </c>
      <c r="C15" s="120">
        <v>1804.2781888</v>
      </c>
      <c r="D15" s="120">
        <v>375.09359999999998</v>
      </c>
      <c r="E15" s="120">
        <v>405.95</v>
      </c>
      <c r="F15" s="120">
        <v>1826.51407844</v>
      </c>
      <c r="G15" s="120">
        <v>492.59750000000003</v>
      </c>
      <c r="H15" s="120">
        <v>1520.7180000000001</v>
      </c>
      <c r="I15" s="120">
        <v>8.2860999999999994</v>
      </c>
      <c r="J15" s="120">
        <v>6.7454999999999998</v>
      </c>
      <c r="K15" s="120">
        <v>7.9554999999999998</v>
      </c>
      <c r="L15" s="120">
        <v>98.802057000000005</v>
      </c>
      <c r="M15" s="120">
        <v>4.085</v>
      </c>
      <c r="N15" s="120">
        <v>6.1439000000000004</v>
      </c>
      <c r="O15" s="120">
        <v>292.55387000000002</v>
      </c>
      <c r="P15" s="120">
        <v>20.2027</v>
      </c>
      <c r="Q15" s="120">
        <v>30.581800000000001</v>
      </c>
      <c r="R15" s="120">
        <v>30.125021572000001</v>
      </c>
      <c r="S15" s="120">
        <v>0.15</v>
      </c>
      <c r="T15" s="120">
        <v>0.15</v>
      </c>
      <c r="U15" s="120">
        <v>26.471181094999999</v>
      </c>
      <c r="V15" s="120">
        <v>0</v>
      </c>
      <c r="W15" s="120">
        <v>3.9E-2</v>
      </c>
      <c r="X15" s="120">
        <v>180.4156930428</v>
      </c>
      <c r="Y15" s="120">
        <v>0</v>
      </c>
      <c r="Z15" s="120">
        <v>0.74129999999999996</v>
      </c>
      <c r="AA15" s="120">
        <v>4267.4461900400001</v>
      </c>
      <c r="AB15" s="120">
        <f t="shared" ref="AB15:AC22" si="3">SUM(D15+G15+J15+M15+P15+S15+V15+Y15)</f>
        <v>898.87430000000006</v>
      </c>
      <c r="AC15" s="120">
        <f t="shared" si="3"/>
        <v>1972.2795000000001</v>
      </c>
    </row>
    <row r="16" spans="1:29" ht="52.5" x14ac:dyDescent="0.4">
      <c r="A16" s="122">
        <v>2</v>
      </c>
      <c r="B16" s="119" t="s">
        <v>23</v>
      </c>
      <c r="C16" s="120">
        <v>348.92132400000003</v>
      </c>
      <c r="D16" s="120">
        <v>48.993777999999999</v>
      </c>
      <c r="E16" s="120">
        <v>74.193475011999993</v>
      </c>
      <c r="F16" s="120">
        <v>1174.121350444</v>
      </c>
      <c r="G16" s="120">
        <v>203.36689999999999</v>
      </c>
      <c r="H16" s="120">
        <v>439.36939999999998</v>
      </c>
      <c r="I16" s="120">
        <v>5.2450000000000001</v>
      </c>
      <c r="J16" s="120">
        <v>0</v>
      </c>
      <c r="K16" s="120">
        <v>0</v>
      </c>
      <c r="L16" s="120">
        <v>24.93468</v>
      </c>
      <c r="M16" s="120">
        <v>1.4165000000000001</v>
      </c>
      <c r="N16" s="120">
        <v>1.6651</v>
      </c>
      <c r="O16" s="120">
        <v>194.13854000000001</v>
      </c>
      <c r="P16" s="120">
        <v>11.2462</v>
      </c>
      <c r="Q16" s="120">
        <v>15.088100000000001</v>
      </c>
      <c r="R16" s="120">
        <v>15.599119999999999</v>
      </c>
      <c r="S16" s="120">
        <v>0</v>
      </c>
      <c r="T16" s="120">
        <v>0</v>
      </c>
      <c r="U16" s="120">
        <v>8.6264000000000003</v>
      </c>
      <c r="V16" s="120">
        <v>7.3200000000000001E-2</v>
      </c>
      <c r="W16" s="120">
        <v>9.9699999999999997E-2</v>
      </c>
      <c r="X16" s="120">
        <v>50.487259999999999</v>
      </c>
      <c r="Y16" s="120">
        <v>2.5769000000000002</v>
      </c>
      <c r="Z16" s="120">
        <v>3.8473999999999999</v>
      </c>
      <c r="AA16" s="120">
        <v>1822.0736744400001</v>
      </c>
      <c r="AB16" s="120">
        <f t="shared" si="3"/>
        <v>267.67347799999999</v>
      </c>
      <c r="AC16" s="120">
        <f t="shared" si="3"/>
        <v>534.26317501200003</v>
      </c>
    </row>
    <row r="17" spans="1:29" ht="52.5" x14ac:dyDescent="0.4">
      <c r="A17" s="122">
        <v>3</v>
      </c>
      <c r="B17" s="119" t="s">
        <v>24</v>
      </c>
      <c r="C17" s="120">
        <v>658.275308</v>
      </c>
      <c r="D17" s="120">
        <v>52.706899999999997</v>
      </c>
      <c r="E17" s="120">
        <v>103.2569</v>
      </c>
      <c r="F17" s="120">
        <v>825.36985087599999</v>
      </c>
      <c r="G17" s="120">
        <v>172.3905</v>
      </c>
      <c r="H17" s="120">
        <v>336.17149999999998</v>
      </c>
      <c r="I17" s="120">
        <v>8.2118000000000002</v>
      </c>
      <c r="J17" s="120">
        <v>0</v>
      </c>
      <c r="K17" s="120">
        <v>0</v>
      </c>
      <c r="L17" s="120">
        <v>236.35097999999999</v>
      </c>
      <c r="M17" s="120">
        <v>2.7951000000000001</v>
      </c>
      <c r="N17" s="120">
        <v>3.6172</v>
      </c>
      <c r="O17" s="120">
        <v>337.42113699999999</v>
      </c>
      <c r="P17" s="120">
        <v>14.6105</v>
      </c>
      <c r="Q17" s="120">
        <v>22.560700000000001</v>
      </c>
      <c r="R17" s="120">
        <v>18.992713999999999</v>
      </c>
      <c r="S17" s="120">
        <v>0</v>
      </c>
      <c r="T17" s="120">
        <v>0</v>
      </c>
      <c r="U17" s="120">
        <v>16.291460000000001</v>
      </c>
      <c r="V17" s="120">
        <v>0</v>
      </c>
      <c r="W17" s="120">
        <v>0</v>
      </c>
      <c r="X17" s="120">
        <v>65.053456999999995</v>
      </c>
      <c r="Y17" s="120">
        <v>0.24679999999999999</v>
      </c>
      <c r="Z17" s="120">
        <v>0.24679999999999999</v>
      </c>
      <c r="AA17" s="120">
        <v>2165.9667068799999</v>
      </c>
      <c r="AB17" s="120">
        <f t="shared" si="3"/>
        <v>242.74979999999999</v>
      </c>
      <c r="AC17" s="120">
        <f t="shared" si="3"/>
        <v>465.85310000000004</v>
      </c>
    </row>
    <row r="18" spans="1:29" ht="26.25" x14ac:dyDescent="0.4">
      <c r="A18" s="122">
        <v>4</v>
      </c>
      <c r="B18" s="119" t="s">
        <v>25</v>
      </c>
      <c r="C18" s="120">
        <v>1093.5486800000001</v>
      </c>
      <c r="D18" s="120">
        <v>140.30609999999999</v>
      </c>
      <c r="E18" s="120">
        <v>213.4042</v>
      </c>
      <c r="F18" s="120">
        <v>1014.70289688</v>
      </c>
      <c r="G18" s="120">
        <v>99.559798677000003</v>
      </c>
      <c r="H18" s="120">
        <v>204.71007723902699</v>
      </c>
      <c r="I18" s="120">
        <v>13.446</v>
      </c>
      <c r="J18" s="120">
        <v>0</v>
      </c>
      <c r="K18" s="120">
        <v>7.6600000000000001E-2</v>
      </c>
      <c r="L18" s="120">
        <v>88.301744999999997</v>
      </c>
      <c r="M18" s="120">
        <v>6.3545999999999996</v>
      </c>
      <c r="N18" s="120">
        <v>8.5035000000000007</v>
      </c>
      <c r="O18" s="120">
        <v>317.75265400000001</v>
      </c>
      <c r="P18" s="120">
        <v>18.677199999999999</v>
      </c>
      <c r="Q18" s="120">
        <v>22.9604</v>
      </c>
      <c r="R18" s="120">
        <v>23.339027000000002</v>
      </c>
      <c r="S18" s="120">
        <v>0</v>
      </c>
      <c r="T18" s="120">
        <v>0</v>
      </c>
      <c r="U18" s="120">
        <v>24.3901</v>
      </c>
      <c r="V18" s="120">
        <v>0</v>
      </c>
      <c r="W18" s="120">
        <v>0</v>
      </c>
      <c r="X18" s="120">
        <v>144.31961799999999</v>
      </c>
      <c r="Y18" s="120">
        <v>0.9516</v>
      </c>
      <c r="Z18" s="120">
        <v>0.9516</v>
      </c>
      <c r="AA18" s="120">
        <v>2719.80072088</v>
      </c>
      <c r="AB18" s="120">
        <f t="shared" si="3"/>
        <v>265.84929867699998</v>
      </c>
      <c r="AC18" s="120">
        <f t="shared" si="3"/>
        <v>450.60637723902693</v>
      </c>
    </row>
    <row r="19" spans="1:29" ht="52.5" x14ac:dyDescent="0.4">
      <c r="A19" s="122">
        <v>5</v>
      </c>
      <c r="B19" s="119" t="s">
        <v>26</v>
      </c>
      <c r="C19" s="120">
        <v>1253.1969999999999</v>
      </c>
      <c r="D19" s="120">
        <v>158.1361</v>
      </c>
      <c r="E19" s="120">
        <v>247.35749999999999</v>
      </c>
      <c r="F19" s="120">
        <v>1021.091508</v>
      </c>
      <c r="G19" s="120">
        <v>167.23660000000001</v>
      </c>
      <c r="H19" s="120">
        <v>203.9966828</v>
      </c>
      <c r="I19" s="120">
        <v>34.052399999999999</v>
      </c>
      <c r="J19" s="120">
        <v>0</v>
      </c>
      <c r="K19" s="120">
        <v>0</v>
      </c>
      <c r="L19" s="120">
        <v>79.763000000000005</v>
      </c>
      <c r="M19" s="120">
        <v>0.53010000000000002</v>
      </c>
      <c r="N19" s="120">
        <v>0.68184</v>
      </c>
      <c r="O19" s="120">
        <v>376.49529999999999</v>
      </c>
      <c r="P19" s="120">
        <v>11.7285</v>
      </c>
      <c r="Q19" s="120">
        <v>19.651003500000002</v>
      </c>
      <c r="R19" s="120">
        <v>41.474299999999999</v>
      </c>
      <c r="S19" s="120">
        <v>0</v>
      </c>
      <c r="T19" s="120">
        <v>0</v>
      </c>
      <c r="U19" s="120">
        <v>40.230600000000003</v>
      </c>
      <c r="V19" s="120">
        <v>0</v>
      </c>
      <c r="W19" s="120">
        <v>0</v>
      </c>
      <c r="X19" s="120">
        <v>266.95190000000002</v>
      </c>
      <c r="Y19" s="120">
        <v>23.519100000000002</v>
      </c>
      <c r="Z19" s="120">
        <v>69.424199999999999</v>
      </c>
      <c r="AA19" s="120">
        <v>3113.2560079999998</v>
      </c>
      <c r="AB19" s="120">
        <f t="shared" si="3"/>
        <v>361.15039999999999</v>
      </c>
      <c r="AC19" s="120">
        <f t="shared" si="3"/>
        <v>541.1112263</v>
      </c>
    </row>
    <row r="20" spans="1:29" ht="52.5" x14ac:dyDescent="0.4">
      <c r="A20" s="122">
        <v>6</v>
      </c>
      <c r="B20" s="119" t="s">
        <v>27</v>
      </c>
      <c r="C20" s="120">
        <v>734.41890799999999</v>
      </c>
      <c r="D20" s="120">
        <v>19.45</v>
      </c>
      <c r="E20" s="120">
        <v>38.387799999999999</v>
      </c>
      <c r="F20" s="120">
        <v>2549.653439444</v>
      </c>
      <c r="G20" s="120">
        <v>200.255</v>
      </c>
      <c r="H20" s="120">
        <v>521.50662999999997</v>
      </c>
      <c r="I20" s="120">
        <v>25.768699999999999</v>
      </c>
      <c r="J20" s="120">
        <v>0.9</v>
      </c>
      <c r="K20" s="120">
        <v>1.95</v>
      </c>
      <c r="L20" s="120">
        <v>71.787617999999995</v>
      </c>
      <c r="M20" s="120">
        <v>2.5</v>
      </c>
      <c r="N20" s="120">
        <v>5.91</v>
      </c>
      <c r="O20" s="120">
        <v>551.19432400000005</v>
      </c>
      <c r="P20" s="120">
        <v>5.5617999999999999</v>
      </c>
      <c r="Q20" s="120">
        <v>11.9518</v>
      </c>
      <c r="R20" s="120">
        <v>21.984711999999998</v>
      </c>
      <c r="S20" s="120">
        <v>0</v>
      </c>
      <c r="T20" s="120">
        <v>0</v>
      </c>
      <c r="U20" s="120">
        <v>19.704699999999999</v>
      </c>
      <c r="V20" s="120">
        <v>0</v>
      </c>
      <c r="W20" s="120">
        <v>0</v>
      </c>
      <c r="X20" s="120">
        <v>107.971806</v>
      </c>
      <c r="Y20" s="120">
        <v>3.28</v>
      </c>
      <c r="Z20" s="120">
        <v>6.62</v>
      </c>
      <c r="AA20" s="120">
        <v>4082.4842074439998</v>
      </c>
      <c r="AB20" s="120">
        <f t="shared" si="3"/>
        <v>231.9468</v>
      </c>
      <c r="AC20" s="120">
        <f t="shared" si="3"/>
        <v>586.32623000000001</v>
      </c>
    </row>
    <row r="21" spans="1:29" ht="52.5" x14ac:dyDescent="0.4">
      <c r="A21" s="122">
        <v>7</v>
      </c>
      <c r="B21" s="119" t="s">
        <v>28</v>
      </c>
      <c r="C21" s="120">
        <v>37.576500000000003</v>
      </c>
      <c r="D21" s="120">
        <v>0.25469999999999998</v>
      </c>
      <c r="E21" s="120">
        <v>0.27450000000000002</v>
      </c>
      <c r="F21" s="120">
        <v>73.572999999999993</v>
      </c>
      <c r="G21" s="120">
        <v>14.985900000000001</v>
      </c>
      <c r="H21" s="120">
        <v>31.4969</v>
      </c>
      <c r="I21" s="120">
        <v>5.0030000000000001</v>
      </c>
      <c r="J21" s="120">
        <v>5.0599999999999996</v>
      </c>
      <c r="K21" s="120">
        <v>10.149800000000001</v>
      </c>
      <c r="L21" s="120">
        <v>4.24</v>
      </c>
      <c r="M21" s="120">
        <v>2.46E-2</v>
      </c>
      <c r="N21" s="120">
        <v>3.32E-2</v>
      </c>
      <c r="O21" s="120">
        <v>36.19</v>
      </c>
      <c r="P21" s="120">
        <v>0.95879999999999999</v>
      </c>
      <c r="Q21" s="120">
        <v>0.96330000000000005</v>
      </c>
      <c r="R21" s="120">
        <v>2.42</v>
      </c>
      <c r="S21" s="120">
        <v>0</v>
      </c>
      <c r="T21" s="120">
        <v>0</v>
      </c>
      <c r="U21" s="120">
        <v>2.86</v>
      </c>
      <c r="V21" s="120">
        <v>0</v>
      </c>
      <c r="W21" s="120">
        <v>0</v>
      </c>
      <c r="X21" s="120">
        <v>12.1517</v>
      </c>
      <c r="Y21" s="120">
        <v>0</v>
      </c>
      <c r="Z21" s="120">
        <v>0.10050000000000001</v>
      </c>
      <c r="AA21" s="120">
        <v>174.01419999999999</v>
      </c>
      <c r="AB21" s="120">
        <f t="shared" si="3"/>
        <v>21.283999999999999</v>
      </c>
      <c r="AC21" s="120">
        <f t="shared" si="3"/>
        <v>43.018199999999993</v>
      </c>
    </row>
    <row r="22" spans="1:29" ht="26.25" x14ac:dyDescent="0.4">
      <c r="A22" s="122">
        <v>8</v>
      </c>
      <c r="B22" s="124" t="s">
        <v>29</v>
      </c>
      <c r="C22" s="120">
        <v>246.6044</v>
      </c>
      <c r="D22" s="120">
        <v>256.41000000000003</v>
      </c>
      <c r="E22" s="120">
        <v>258.41000000000003</v>
      </c>
      <c r="F22" s="120">
        <v>382.1302</v>
      </c>
      <c r="G22" s="120">
        <v>0</v>
      </c>
      <c r="H22" s="120">
        <v>5</v>
      </c>
      <c r="I22" s="120">
        <v>0.63660000000000005</v>
      </c>
      <c r="J22" s="120">
        <v>0</v>
      </c>
      <c r="K22" s="120">
        <v>0</v>
      </c>
      <c r="L22" s="120">
        <v>32.709000000000003</v>
      </c>
      <c r="M22" s="120">
        <v>0.1646</v>
      </c>
      <c r="N22" s="120">
        <v>0.1646</v>
      </c>
      <c r="O22" s="120">
        <v>200.14019999999999</v>
      </c>
      <c r="P22" s="120">
        <v>0</v>
      </c>
      <c r="Q22" s="120">
        <v>15</v>
      </c>
      <c r="R22" s="120">
        <v>36.493499999999997</v>
      </c>
      <c r="S22" s="120">
        <v>0</v>
      </c>
      <c r="T22" s="120">
        <v>0</v>
      </c>
      <c r="U22" s="120">
        <v>36.781999999999996</v>
      </c>
      <c r="V22" s="120">
        <v>0</v>
      </c>
      <c r="W22" s="120">
        <v>0</v>
      </c>
      <c r="X22" s="120">
        <v>66.215000000000003</v>
      </c>
      <c r="Y22" s="120">
        <v>0</v>
      </c>
      <c r="Z22" s="120">
        <v>0</v>
      </c>
      <c r="AA22" s="120">
        <v>1001.7109</v>
      </c>
      <c r="AB22" s="120">
        <f t="shared" si="3"/>
        <v>256.57460000000003</v>
      </c>
      <c r="AC22" s="120">
        <f t="shared" si="3"/>
        <v>278.57460000000003</v>
      </c>
    </row>
    <row r="23" spans="1:29" ht="26.25" x14ac:dyDescent="0.4">
      <c r="A23" s="122"/>
      <c r="B23" s="123" t="s">
        <v>30</v>
      </c>
      <c r="C23" s="120">
        <f t="shared" ref="C23:AC23" si="4">SUM(C15:C22)</f>
        <v>6176.8203088</v>
      </c>
      <c r="D23" s="120">
        <f t="shared" si="4"/>
        <v>1051.3511780000001</v>
      </c>
      <c r="E23" s="120">
        <f t="shared" si="4"/>
        <v>1341.2343750120001</v>
      </c>
      <c r="F23" s="120">
        <f t="shared" si="4"/>
        <v>8867.1563240840005</v>
      </c>
      <c r="G23" s="120">
        <f t="shared" si="4"/>
        <v>1350.3921986769999</v>
      </c>
      <c r="H23" s="120">
        <f t="shared" si="4"/>
        <v>3262.9691900390276</v>
      </c>
      <c r="I23" s="120">
        <f t="shared" si="4"/>
        <v>100.64959999999999</v>
      </c>
      <c r="J23" s="120">
        <f t="shared" si="4"/>
        <v>12.705500000000001</v>
      </c>
      <c r="K23" s="120">
        <f t="shared" si="4"/>
        <v>20.131900000000002</v>
      </c>
      <c r="L23" s="120">
        <f t="shared" si="4"/>
        <v>636.88907999999992</v>
      </c>
      <c r="M23" s="120">
        <f t="shared" si="4"/>
        <v>17.8705</v>
      </c>
      <c r="N23" s="120">
        <f t="shared" si="4"/>
        <v>26.719340000000003</v>
      </c>
      <c r="O23" s="120">
        <f t="shared" si="4"/>
        <v>2305.8860249999998</v>
      </c>
      <c r="P23" s="120">
        <f t="shared" si="4"/>
        <v>82.985700000000008</v>
      </c>
      <c r="Q23" s="120">
        <f t="shared" si="4"/>
        <v>138.75710350000003</v>
      </c>
      <c r="R23" s="120">
        <f t="shared" si="4"/>
        <v>190.428394572</v>
      </c>
      <c r="S23" s="120">
        <f t="shared" si="4"/>
        <v>0.15</v>
      </c>
      <c r="T23" s="120">
        <f t="shared" si="4"/>
        <v>0.15</v>
      </c>
      <c r="U23" s="120">
        <f t="shared" si="4"/>
        <v>175.35644109500004</v>
      </c>
      <c r="V23" s="120">
        <f t="shared" si="4"/>
        <v>7.3200000000000001E-2</v>
      </c>
      <c r="W23" s="120">
        <f t="shared" si="4"/>
        <v>0.13869999999999999</v>
      </c>
      <c r="X23" s="120">
        <f t="shared" si="4"/>
        <v>893.56643404279998</v>
      </c>
      <c r="Y23" s="120">
        <f t="shared" si="4"/>
        <v>30.574400000000004</v>
      </c>
      <c r="Z23" s="120">
        <f t="shared" si="4"/>
        <v>81.931799999999996</v>
      </c>
      <c r="AA23" s="120">
        <f t="shared" si="4"/>
        <v>19346.752607684</v>
      </c>
      <c r="AB23" s="120">
        <f t="shared" si="4"/>
        <v>2546.1026766770001</v>
      </c>
      <c r="AC23" s="120">
        <f t="shared" si="4"/>
        <v>4872.0324085510274</v>
      </c>
    </row>
    <row r="24" spans="1:29" x14ac:dyDescent="0.3">
      <c r="A24" s="930"/>
      <c r="B24" s="930"/>
      <c r="C24" s="930"/>
      <c r="D24" s="930"/>
      <c r="E24" s="930"/>
      <c r="F24" s="930"/>
      <c r="G24" s="930"/>
      <c r="H24" s="930"/>
      <c r="I24" s="930"/>
      <c r="J24" s="930"/>
      <c r="K24" s="930"/>
      <c r="L24" s="930"/>
      <c r="M24" s="930"/>
      <c r="N24" s="930"/>
      <c r="O24" s="930"/>
      <c r="P24" s="930"/>
      <c r="Q24" s="930"/>
      <c r="R24" s="930"/>
      <c r="S24" s="930"/>
      <c r="T24" s="930"/>
      <c r="U24" s="930"/>
      <c r="V24" s="930"/>
      <c r="W24" s="930"/>
      <c r="X24" s="930"/>
      <c r="Y24" s="930"/>
      <c r="Z24" s="930"/>
      <c r="AA24" s="125"/>
      <c r="AB24" s="125"/>
      <c r="AC24" s="125"/>
    </row>
    <row r="25" spans="1:29" s="127" customFormat="1" ht="26.25" x14ac:dyDescent="0.4">
      <c r="A25" s="931" t="s">
        <v>207</v>
      </c>
      <c r="B25" s="931"/>
      <c r="C25" s="931"/>
      <c r="D25" s="931"/>
      <c r="E25" s="931"/>
      <c r="F25" s="931"/>
      <c r="G25" s="931"/>
      <c r="H25" s="931"/>
      <c r="I25" s="931"/>
      <c r="J25" s="931"/>
      <c r="K25" s="931"/>
      <c r="L25" s="931"/>
      <c r="M25" s="931"/>
      <c r="N25" s="931"/>
      <c r="O25" s="931"/>
      <c r="P25" s="931"/>
      <c r="Q25" s="931"/>
      <c r="R25" s="931"/>
      <c r="S25" s="931"/>
      <c r="T25" s="931"/>
      <c r="U25" s="931"/>
      <c r="V25" s="931"/>
      <c r="W25" s="931"/>
      <c r="X25" s="931"/>
      <c r="Y25" s="931"/>
      <c r="Z25" s="931"/>
      <c r="AA25" s="126"/>
      <c r="AB25" s="126"/>
      <c r="AC25" s="126"/>
    </row>
    <row r="26" spans="1:29" s="127" customFormat="1" ht="26.25" x14ac:dyDescent="0.4">
      <c r="A26" s="931" t="s">
        <v>223</v>
      </c>
      <c r="B26" s="931"/>
      <c r="C26" s="931"/>
      <c r="D26" s="931"/>
      <c r="E26" s="931"/>
      <c r="F26" s="931"/>
      <c r="G26" s="931"/>
      <c r="H26" s="931"/>
      <c r="I26" s="931"/>
      <c r="J26" s="931"/>
      <c r="K26" s="931"/>
      <c r="L26" s="931"/>
      <c r="M26" s="931"/>
      <c r="N26" s="931"/>
      <c r="O26" s="931"/>
      <c r="P26" s="931"/>
      <c r="Q26" s="931"/>
      <c r="R26" s="931"/>
      <c r="S26" s="931"/>
      <c r="T26" s="931"/>
      <c r="U26" s="931"/>
      <c r="V26" s="931"/>
      <c r="W26" s="931"/>
      <c r="X26" s="931"/>
      <c r="Y26" s="931"/>
      <c r="Z26" s="931"/>
      <c r="AA26" s="126"/>
      <c r="AB26" s="126"/>
      <c r="AC26" s="126"/>
    </row>
    <row r="27" spans="1:29" s="127" customFormat="1" ht="26.25" x14ac:dyDescent="0.4">
      <c r="A27" s="932" t="s">
        <v>224</v>
      </c>
      <c r="B27" s="933"/>
      <c r="C27" s="933"/>
      <c r="D27" s="933"/>
      <c r="E27" s="933"/>
      <c r="F27" s="933"/>
      <c r="G27" s="933"/>
      <c r="H27" s="933"/>
      <c r="I27" s="933"/>
      <c r="J27" s="933"/>
      <c r="K27" s="933"/>
      <c r="L27" s="933"/>
      <c r="M27" s="933"/>
      <c r="N27" s="933"/>
      <c r="O27" s="933"/>
      <c r="P27" s="933"/>
      <c r="Q27" s="933"/>
      <c r="R27" s="933"/>
      <c r="S27" s="933"/>
      <c r="T27" s="933"/>
      <c r="U27" s="933"/>
      <c r="V27" s="933"/>
      <c r="W27" s="933"/>
      <c r="X27" s="933"/>
      <c r="Y27" s="933"/>
      <c r="Z27" s="933"/>
      <c r="AA27" s="933"/>
      <c r="AB27" s="933"/>
      <c r="AC27" s="933"/>
    </row>
    <row r="28" spans="1:29" s="130" customFormat="1" ht="23.25" x14ac:dyDescent="0.35">
      <c r="A28" s="128" t="s">
        <v>210</v>
      </c>
      <c r="B28" s="129" t="s">
        <v>211</v>
      </c>
      <c r="C28" s="934" t="s">
        <v>212</v>
      </c>
      <c r="D28" s="935"/>
      <c r="E28" s="935"/>
      <c r="F28" s="935" t="s">
        <v>225</v>
      </c>
      <c r="G28" s="935"/>
      <c r="H28" s="938"/>
      <c r="I28" s="934" t="s">
        <v>183</v>
      </c>
      <c r="J28" s="935"/>
      <c r="K28" s="938"/>
      <c r="L28" s="921" t="s">
        <v>214</v>
      </c>
      <c r="M28" s="921"/>
      <c r="N28" s="940"/>
      <c r="O28" s="921" t="s">
        <v>215</v>
      </c>
      <c r="P28" s="921"/>
      <c r="Q28" s="921"/>
      <c r="R28" s="924" t="s">
        <v>189</v>
      </c>
      <c r="S28" s="925"/>
      <c r="T28" s="926"/>
      <c r="U28" s="924" t="s">
        <v>191</v>
      </c>
      <c r="V28" s="925"/>
      <c r="W28" s="926"/>
      <c r="X28" s="921" t="s">
        <v>216</v>
      </c>
      <c r="Y28" s="921"/>
      <c r="Z28" s="921"/>
      <c r="AA28" s="921" t="s">
        <v>217</v>
      </c>
      <c r="AB28" s="921"/>
      <c r="AC28" s="921"/>
    </row>
    <row r="29" spans="1:29" s="130" customFormat="1" ht="23.25" x14ac:dyDescent="0.35">
      <c r="A29" s="131"/>
      <c r="B29" s="132"/>
      <c r="C29" s="936"/>
      <c r="D29" s="937"/>
      <c r="E29" s="937"/>
      <c r="F29" s="937"/>
      <c r="G29" s="937"/>
      <c r="H29" s="939"/>
      <c r="I29" s="936"/>
      <c r="J29" s="937"/>
      <c r="K29" s="939"/>
      <c r="L29" s="940"/>
      <c r="M29" s="940"/>
      <c r="N29" s="940"/>
      <c r="O29" s="921"/>
      <c r="P29" s="921"/>
      <c r="Q29" s="921"/>
      <c r="R29" s="927"/>
      <c r="S29" s="928"/>
      <c r="T29" s="929"/>
      <c r="U29" s="927"/>
      <c r="V29" s="928"/>
      <c r="W29" s="929"/>
      <c r="X29" s="921"/>
      <c r="Y29" s="921"/>
      <c r="Z29" s="921"/>
      <c r="AA29" s="921"/>
      <c r="AB29" s="921"/>
      <c r="AC29" s="921"/>
    </row>
    <row r="30" spans="1:29" s="130" customFormat="1" ht="23.25" x14ac:dyDescent="0.35">
      <c r="A30" s="131"/>
      <c r="B30" s="132"/>
      <c r="C30" s="129" t="s">
        <v>218</v>
      </c>
      <c r="D30" s="922" t="s">
        <v>219</v>
      </c>
      <c r="E30" s="923"/>
      <c r="F30" s="129" t="s">
        <v>218</v>
      </c>
      <c r="G30" s="922" t="s">
        <v>219</v>
      </c>
      <c r="H30" s="923"/>
      <c r="I30" s="921" t="s">
        <v>218</v>
      </c>
      <c r="J30" s="920" t="s">
        <v>219</v>
      </c>
      <c r="K30" s="920"/>
      <c r="L30" s="129" t="s">
        <v>218</v>
      </c>
      <c r="M30" s="922" t="s">
        <v>219</v>
      </c>
      <c r="N30" s="923"/>
      <c r="O30" s="129" t="s">
        <v>218</v>
      </c>
      <c r="P30" s="922" t="s">
        <v>219</v>
      </c>
      <c r="Q30" s="923"/>
      <c r="R30" s="921" t="s">
        <v>218</v>
      </c>
      <c r="S30" s="920" t="s">
        <v>219</v>
      </c>
      <c r="T30" s="920"/>
      <c r="U30" s="921" t="s">
        <v>218</v>
      </c>
      <c r="V30" s="920" t="s">
        <v>219</v>
      </c>
      <c r="W30" s="920"/>
      <c r="X30" s="129" t="s">
        <v>218</v>
      </c>
      <c r="Y30" s="922" t="s">
        <v>219</v>
      </c>
      <c r="Z30" s="923"/>
      <c r="AA30" s="129" t="s">
        <v>218</v>
      </c>
      <c r="AB30" s="922" t="s">
        <v>219</v>
      </c>
      <c r="AC30" s="923"/>
    </row>
    <row r="31" spans="1:29" s="130" customFormat="1" ht="113.25" x14ac:dyDescent="0.35">
      <c r="A31" s="133"/>
      <c r="B31" s="134"/>
      <c r="C31" s="134"/>
      <c r="D31" s="135" t="s">
        <v>220</v>
      </c>
      <c r="E31" s="135" t="s">
        <v>221</v>
      </c>
      <c r="F31" s="134"/>
      <c r="G31" s="135" t="s">
        <v>220</v>
      </c>
      <c r="H31" s="135" t="s">
        <v>221</v>
      </c>
      <c r="I31" s="921"/>
      <c r="J31" s="135" t="s">
        <v>220</v>
      </c>
      <c r="K31" s="135" t="s">
        <v>221</v>
      </c>
      <c r="L31" s="134"/>
      <c r="M31" s="135" t="s">
        <v>220</v>
      </c>
      <c r="N31" s="135" t="s">
        <v>221</v>
      </c>
      <c r="O31" s="134"/>
      <c r="P31" s="135" t="s">
        <v>220</v>
      </c>
      <c r="Q31" s="135" t="s">
        <v>221</v>
      </c>
      <c r="R31" s="921"/>
      <c r="S31" s="135" t="s">
        <v>220</v>
      </c>
      <c r="T31" s="135" t="s">
        <v>221</v>
      </c>
      <c r="U31" s="921"/>
      <c r="V31" s="135" t="s">
        <v>220</v>
      </c>
      <c r="W31" s="135" t="s">
        <v>221</v>
      </c>
      <c r="X31" s="134"/>
      <c r="Y31" s="135" t="s">
        <v>220</v>
      </c>
      <c r="Z31" s="135" t="s">
        <v>221</v>
      </c>
      <c r="AA31" s="134"/>
      <c r="AB31" s="135" t="s">
        <v>220</v>
      </c>
      <c r="AC31" s="135" t="s">
        <v>221</v>
      </c>
    </row>
    <row r="32" spans="1:29" x14ac:dyDescent="0.3">
      <c r="A32" s="122" t="s">
        <v>31</v>
      </c>
      <c r="B32" s="136" t="s">
        <v>32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</row>
    <row r="33" spans="1:29" ht="26.25" x14ac:dyDescent="0.4">
      <c r="A33" s="138" t="s">
        <v>226</v>
      </c>
      <c r="B33" s="119" t="s">
        <v>33</v>
      </c>
      <c r="C33" s="120">
        <v>1482.09536</v>
      </c>
      <c r="D33" s="120">
        <v>623.24511601100005</v>
      </c>
      <c r="E33" s="120">
        <v>999.34163095300005</v>
      </c>
      <c r="F33" s="120">
        <v>950.96599200000003</v>
      </c>
      <c r="G33" s="120">
        <v>482.41433246899999</v>
      </c>
      <c r="H33" s="120">
        <v>811.41654382381103</v>
      </c>
      <c r="I33" s="120">
        <v>31.963699999999999</v>
      </c>
      <c r="J33" s="120">
        <v>0</v>
      </c>
      <c r="K33" s="120">
        <v>0</v>
      </c>
      <c r="L33" s="120">
        <v>103.00578400000001</v>
      </c>
      <c r="M33" s="120">
        <v>6.825616546</v>
      </c>
      <c r="N33" s="120">
        <v>10.047170489000001</v>
      </c>
      <c r="O33" s="120">
        <v>133.85061200000001</v>
      </c>
      <c r="P33" s="120">
        <v>51.143389657</v>
      </c>
      <c r="Q33" s="120">
        <v>73.221312174999994</v>
      </c>
      <c r="R33" s="120">
        <v>26.751456000000001</v>
      </c>
      <c r="S33" s="120">
        <v>0.138754292</v>
      </c>
      <c r="T33" s="120">
        <v>0.14921600600000001</v>
      </c>
      <c r="U33" s="120">
        <v>15.1616</v>
      </c>
      <c r="V33" s="120">
        <v>0</v>
      </c>
      <c r="W33" s="120">
        <v>0</v>
      </c>
      <c r="X33" s="120">
        <v>98.481927999999996</v>
      </c>
      <c r="Y33" s="120">
        <v>0</v>
      </c>
      <c r="Z33" s="120">
        <v>0</v>
      </c>
      <c r="AA33" s="120">
        <v>2842.2764320000001</v>
      </c>
      <c r="AB33" s="120">
        <f t="shared" ref="AB33:AC53" si="5">SUM(D33+G33+J33+M33+P33+S33+V33+Y33)</f>
        <v>1163.7672089749999</v>
      </c>
      <c r="AC33" s="120">
        <f t="shared" si="5"/>
        <v>1894.1758734468112</v>
      </c>
    </row>
    <row r="34" spans="1:29" ht="52.5" x14ac:dyDescent="0.4">
      <c r="A34" s="138">
        <v>2</v>
      </c>
      <c r="B34" s="119" t="s">
        <v>34</v>
      </c>
      <c r="C34" s="120">
        <v>3315.870844</v>
      </c>
      <c r="D34" s="120">
        <v>849.54409999999996</v>
      </c>
      <c r="E34" s="120">
        <v>1565.3188</v>
      </c>
      <c r="F34" s="120">
        <v>2614.1991750000002</v>
      </c>
      <c r="G34" s="120">
        <v>712.85320000000002</v>
      </c>
      <c r="H34" s="120">
        <v>1202.0349000000001</v>
      </c>
      <c r="I34" s="120">
        <v>76.162300000000002</v>
      </c>
      <c r="J34" s="120">
        <v>0</v>
      </c>
      <c r="K34" s="120">
        <v>0</v>
      </c>
      <c r="L34" s="120">
        <v>191.52714</v>
      </c>
      <c r="M34" s="120">
        <v>13.0885</v>
      </c>
      <c r="N34" s="120">
        <v>16.716699999999999</v>
      </c>
      <c r="O34" s="120">
        <v>857.80142000000001</v>
      </c>
      <c r="P34" s="120">
        <v>72.669799999999995</v>
      </c>
      <c r="Q34" s="120">
        <v>127.3703</v>
      </c>
      <c r="R34" s="120">
        <v>53.295960000000001</v>
      </c>
      <c r="S34" s="120">
        <v>0.16170000000000001</v>
      </c>
      <c r="T34" s="120">
        <v>0.66169999999999995</v>
      </c>
      <c r="U34" s="120">
        <v>60.208399999999997</v>
      </c>
      <c r="V34" s="120">
        <v>3.7006999999999999</v>
      </c>
      <c r="W34" s="120">
        <v>3.7707000000000002</v>
      </c>
      <c r="X34" s="120">
        <v>410.76137999999997</v>
      </c>
      <c r="Y34" s="120">
        <v>2.6118000000000001</v>
      </c>
      <c r="Z34" s="120">
        <v>4.7198000000000002</v>
      </c>
      <c r="AA34" s="120">
        <v>7579.8266190000004</v>
      </c>
      <c r="AB34" s="120">
        <f t="shared" si="5"/>
        <v>1654.6298000000002</v>
      </c>
      <c r="AC34" s="120">
        <f t="shared" si="5"/>
        <v>2920.5929000000001</v>
      </c>
    </row>
    <row r="35" spans="1:29" ht="52.5" x14ac:dyDescent="0.4">
      <c r="A35" s="138">
        <v>3</v>
      </c>
      <c r="B35" s="119" t="s">
        <v>35</v>
      </c>
      <c r="C35" s="120">
        <v>616.46759999999995</v>
      </c>
      <c r="D35" s="120">
        <v>116.07213626079</v>
      </c>
      <c r="E35" s="120">
        <v>225.53178880279</v>
      </c>
      <c r="F35" s="120">
        <v>4100.1466</v>
      </c>
      <c r="G35" s="120">
        <v>477.00850994199999</v>
      </c>
      <c r="H35" s="120">
        <v>477.00850994199999</v>
      </c>
      <c r="I35" s="120">
        <v>10.5076</v>
      </c>
      <c r="J35" s="120">
        <v>0</v>
      </c>
      <c r="K35" s="120">
        <v>0</v>
      </c>
      <c r="L35" s="120">
        <v>48.605499999999999</v>
      </c>
      <c r="M35" s="120">
        <v>0</v>
      </c>
      <c r="N35" s="120">
        <v>0</v>
      </c>
      <c r="O35" s="120">
        <v>216.87690000000001</v>
      </c>
      <c r="P35" s="120">
        <v>0</v>
      </c>
      <c r="Q35" s="120">
        <v>0</v>
      </c>
      <c r="R35" s="120">
        <v>16.821100000000001</v>
      </c>
      <c r="S35" s="120">
        <v>0</v>
      </c>
      <c r="T35" s="120">
        <v>0</v>
      </c>
      <c r="U35" s="120">
        <v>17.467199999999998</v>
      </c>
      <c r="V35" s="120">
        <v>0</v>
      </c>
      <c r="W35" s="120">
        <v>0</v>
      </c>
      <c r="X35" s="120">
        <v>264.9375</v>
      </c>
      <c r="Y35" s="120">
        <v>7.9093999999999802</v>
      </c>
      <c r="Z35" s="120">
        <v>7.9093999999999802</v>
      </c>
      <c r="AA35" s="120">
        <v>5291.83</v>
      </c>
      <c r="AB35" s="120">
        <f t="shared" si="5"/>
        <v>600.99004620279004</v>
      </c>
      <c r="AC35" s="120">
        <f t="shared" si="5"/>
        <v>710.44969874479</v>
      </c>
    </row>
    <row r="36" spans="1:29" ht="42" x14ac:dyDescent="0.4">
      <c r="A36" s="138">
        <v>4</v>
      </c>
      <c r="B36" s="139" t="s">
        <v>36</v>
      </c>
      <c r="C36" s="120">
        <v>122.9255</v>
      </c>
      <c r="D36" s="120">
        <v>63.110759999999999</v>
      </c>
      <c r="E36" s="120">
        <v>104.78637999999999</v>
      </c>
      <c r="F36" s="120">
        <v>228.63140000000001</v>
      </c>
      <c r="G36" s="120">
        <v>53.058459999999997</v>
      </c>
      <c r="H36" s="120">
        <v>79.41028</v>
      </c>
      <c r="I36" s="120">
        <v>6.3E-2</v>
      </c>
      <c r="J36" s="120">
        <v>0</v>
      </c>
      <c r="K36" s="120">
        <v>0</v>
      </c>
      <c r="L36" s="120">
        <v>7.4142999999999999</v>
      </c>
      <c r="M36" s="120">
        <v>0</v>
      </c>
      <c r="N36" s="120">
        <v>0</v>
      </c>
      <c r="O36" s="120">
        <v>37.9285</v>
      </c>
      <c r="P36" s="120">
        <v>0</v>
      </c>
      <c r="Q36" s="120">
        <v>1.1299999999999999E-3</v>
      </c>
      <c r="R36" s="120">
        <v>0.78600000000000003</v>
      </c>
      <c r="S36" s="120">
        <v>0</v>
      </c>
      <c r="T36" s="120">
        <v>0</v>
      </c>
      <c r="U36" s="120">
        <v>1.6506000000000001</v>
      </c>
      <c r="V36" s="120">
        <v>0</v>
      </c>
      <c r="W36" s="120">
        <v>0</v>
      </c>
      <c r="X36" s="120">
        <v>13.256</v>
      </c>
      <c r="Y36" s="120">
        <v>0</v>
      </c>
      <c r="Z36" s="120">
        <v>0</v>
      </c>
      <c r="AA36" s="120">
        <v>412.65530000000001</v>
      </c>
      <c r="AB36" s="120">
        <f t="shared" si="5"/>
        <v>116.16922</v>
      </c>
      <c r="AC36" s="120">
        <f t="shared" si="5"/>
        <v>184.19779</v>
      </c>
    </row>
    <row r="37" spans="1:29" ht="26.25" x14ac:dyDescent="0.4">
      <c r="A37" s="138">
        <v>5</v>
      </c>
      <c r="B37" s="140" t="s">
        <v>37</v>
      </c>
      <c r="C37" s="120">
        <v>122.1118</v>
      </c>
      <c r="D37" s="120">
        <v>11.5021</v>
      </c>
      <c r="E37" s="120">
        <v>14.509819999999999</v>
      </c>
      <c r="F37" s="120">
        <v>137.2115</v>
      </c>
      <c r="G37" s="120">
        <v>45.263998600000001</v>
      </c>
      <c r="H37" s="120">
        <v>116.34979869999999</v>
      </c>
      <c r="I37" s="120">
        <v>0.03</v>
      </c>
      <c r="J37" s="120">
        <v>0</v>
      </c>
      <c r="K37" s="120">
        <v>0</v>
      </c>
      <c r="L37" s="120">
        <v>3.0676000000000001</v>
      </c>
      <c r="M37" s="120">
        <v>7.0166599999999996E-2</v>
      </c>
      <c r="N37" s="120">
        <v>9.5166600000000004E-2</v>
      </c>
      <c r="O37" s="120">
        <v>54.616300000000003</v>
      </c>
      <c r="P37" s="120">
        <v>1.2</v>
      </c>
      <c r="Q37" s="120">
        <v>2.1974999999999998</v>
      </c>
      <c r="R37" s="120">
        <v>2.5108000000000001</v>
      </c>
      <c r="S37" s="120">
        <v>0</v>
      </c>
      <c r="T37" s="120">
        <v>0</v>
      </c>
      <c r="U37" s="120">
        <v>3.5095999999999998</v>
      </c>
      <c r="V37" s="120">
        <v>0</v>
      </c>
      <c r="W37" s="120">
        <v>0</v>
      </c>
      <c r="X37" s="120">
        <v>35.5139</v>
      </c>
      <c r="Y37" s="120">
        <v>0</v>
      </c>
      <c r="Z37" s="120">
        <v>0</v>
      </c>
      <c r="AA37" s="120">
        <v>358.57150000000001</v>
      </c>
      <c r="AB37" s="120">
        <f t="shared" si="5"/>
        <v>58.036265200000003</v>
      </c>
      <c r="AC37" s="120">
        <f t="shared" si="5"/>
        <v>133.15228529999999</v>
      </c>
    </row>
    <row r="38" spans="1:29" ht="47.25" x14ac:dyDescent="0.4">
      <c r="A38" s="138">
        <v>6</v>
      </c>
      <c r="B38" s="140" t="s">
        <v>38</v>
      </c>
      <c r="C38" s="120">
        <v>39.639000000000003</v>
      </c>
      <c r="D38" s="120">
        <v>0.89410000000000001</v>
      </c>
      <c r="E38" s="120">
        <v>0.89410000000000001</v>
      </c>
      <c r="F38" s="120">
        <v>45.69</v>
      </c>
      <c r="G38" s="120">
        <v>0.61060000000000003</v>
      </c>
      <c r="H38" s="120">
        <v>0.61060000000000003</v>
      </c>
      <c r="I38" s="120">
        <v>0</v>
      </c>
      <c r="J38" s="120">
        <v>0</v>
      </c>
      <c r="K38" s="120">
        <v>0</v>
      </c>
      <c r="L38" s="120">
        <v>1.53</v>
      </c>
      <c r="M38" s="120">
        <v>0</v>
      </c>
      <c r="N38" s="120">
        <v>0</v>
      </c>
      <c r="O38" s="120">
        <v>37.285200000000003</v>
      </c>
      <c r="P38" s="120">
        <v>2.077</v>
      </c>
      <c r="Q38" s="120">
        <v>2.077</v>
      </c>
      <c r="R38" s="120">
        <v>0.5</v>
      </c>
      <c r="S38" s="120">
        <v>0</v>
      </c>
      <c r="T38" s="120">
        <v>0</v>
      </c>
      <c r="U38" s="120">
        <v>0.50060000000000004</v>
      </c>
      <c r="V38" s="120">
        <v>0</v>
      </c>
      <c r="W38" s="120">
        <v>0</v>
      </c>
      <c r="X38" s="120">
        <v>21.192799999999998</v>
      </c>
      <c r="Y38" s="120">
        <v>0</v>
      </c>
      <c r="Z38" s="120">
        <v>0</v>
      </c>
      <c r="AA38" s="120">
        <v>146.33760000000001</v>
      </c>
      <c r="AB38" s="120">
        <f t="shared" si="5"/>
        <v>3.5817000000000001</v>
      </c>
      <c r="AC38" s="120">
        <f t="shared" si="5"/>
        <v>3.5817000000000001</v>
      </c>
    </row>
    <row r="39" spans="1:29" ht="26.25" x14ac:dyDescent="0.4">
      <c r="A39" s="138">
        <v>7</v>
      </c>
      <c r="B39" s="119" t="s">
        <v>39</v>
      </c>
      <c r="C39" s="120">
        <v>987.33299999999997</v>
      </c>
      <c r="D39" s="120">
        <v>1391.1824999999999</v>
      </c>
      <c r="E39" s="120">
        <v>1948.3329799999999</v>
      </c>
      <c r="F39" s="120">
        <v>2420.4088040000001</v>
      </c>
      <c r="G39" s="120">
        <v>629.21582000000001</v>
      </c>
      <c r="H39" s="120">
        <v>1120.6215299999999</v>
      </c>
      <c r="I39" s="120">
        <v>21.118200000000002</v>
      </c>
      <c r="J39" s="120">
        <v>0</v>
      </c>
      <c r="K39" s="120">
        <v>0</v>
      </c>
      <c r="L39" s="120">
        <v>17.216899999999999</v>
      </c>
      <c r="M39" s="120">
        <v>0.87219000000000002</v>
      </c>
      <c r="N39" s="120">
        <v>0.96382999999999996</v>
      </c>
      <c r="O39" s="120">
        <v>118.7671</v>
      </c>
      <c r="P39" s="120">
        <v>8.5299200000000006</v>
      </c>
      <c r="Q39" s="120">
        <v>11.671139999999999</v>
      </c>
      <c r="R39" s="120">
        <v>16.011099999999999</v>
      </c>
      <c r="S39" s="120">
        <v>0</v>
      </c>
      <c r="T39" s="120">
        <v>0</v>
      </c>
      <c r="U39" s="120">
        <v>13.8253</v>
      </c>
      <c r="V39" s="120">
        <v>0</v>
      </c>
      <c r="W39" s="120">
        <v>0</v>
      </c>
      <c r="X39" s="120">
        <v>67.981399999999994</v>
      </c>
      <c r="Y39" s="120">
        <v>1.58667</v>
      </c>
      <c r="Z39" s="120">
        <v>1.91564</v>
      </c>
      <c r="AA39" s="120">
        <v>3662.6618039999998</v>
      </c>
      <c r="AB39" s="120">
        <f t="shared" si="5"/>
        <v>2031.3870999999997</v>
      </c>
      <c r="AC39" s="120">
        <f t="shared" si="5"/>
        <v>3083.5051199999998</v>
      </c>
    </row>
    <row r="40" spans="1:29" ht="26.25" x14ac:dyDescent="0.4">
      <c r="A40" s="138">
        <v>8</v>
      </c>
      <c r="B40" s="119" t="s">
        <v>40</v>
      </c>
      <c r="C40" s="120">
        <v>17</v>
      </c>
      <c r="D40" s="120">
        <v>169.3115</v>
      </c>
      <c r="E40" s="120">
        <v>235.5515</v>
      </c>
      <c r="F40" s="120">
        <v>53.03</v>
      </c>
      <c r="G40" s="120">
        <v>210.2088</v>
      </c>
      <c r="H40" s="120">
        <v>250.1088</v>
      </c>
      <c r="I40" s="120">
        <v>0</v>
      </c>
      <c r="J40" s="120">
        <v>0</v>
      </c>
      <c r="K40" s="120">
        <v>0</v>
      </c>
      <c r="L40" s="120">
        <v>1.53</v>
      </c>
      <c r="M40" s="120">
        <v>3.2269000000000001</v>
      </c>
      <c r="N40" s="120">
        <v>3.6269</v>
      </c>
      <c r="O40" s="120">
        <v>43.1</v>
      </c>
      <c r="P40" s="120">
        <v>42.810699999999997</v>
      </c>
      <c r="Q40" s="120">
        <v>50.390700000000002</v>
      </c>
      <c r="R40" s="120">
        <v>0.75</v>
      </c>
      <c r="S40" s="120">
        <v>0</v>
      </c>
      <c r="T40" s="120">
        <v>0.4</v>
      </c>
      <c r="U40" s="120">
        <v>0.75070000000000003</v>
      </c>
      <c r="V40" s="120">
        <v>0</v>
      </c>
      <c r="W40" s="120">
        <v>0</v>
      </c>
      <c r="X40" s="120">
        <v>11.5</v>
      </c>
      <c r="Y40" s="120">
        <v>52.6511</v>
      </c>
      <c r="Z40" s="120">
        <v>86.661100000000005</v>
      </c>
      <c r="AA40" s="120">
        <v>127.66070000000001</v>
      </c>
      <c r="AB40" s="120">
        <f t="shared" si="5"/>
        <v>478.209</v>
      </c>
      <c r="AC40" s="120">
        <f t="shared" si="5"/>
        <v>626.73900000000003</v>
      </c>
    </row>
    <row r="41" spans="1:29" ht="26.25" x14ac:dyDescent="0.4">
      <c r="A41" s="138">
        <v>9</v>
      </c>
      <c r="B41" s="139" t="s">
        <v>41</v>
      </c>
      <c r="C41" s="120">
        <v>174.053</v>
      </c>
      <c r="D41" s="120">
        <v>22.896599999999999</v>
      </c>
      <c r="E41" s="120">
        <v>164.89660000000001</v>
      </c>
      <c r="F41" s="120">
        <v>318.64100000000002</v>
      </c>
      <c r="G41" s="120">
        <v>1.3759999999999999</v>
      </c>
      <c r="H41" s="120">
        <v>3.3759999999999999</v>
      </c>
      <c r="I41" s="120">
        <v>2.0030000000000001</v>
      </c>
      <c r="J41" s="120">
        <v>0</v>
      </c>
      <c r="K41" s="120">
        <v>0</v>
      </c>
      <c r="L41" s="120">
        <v>8.8157999999999994</v>
      </c>
      <c r="M41" s="120">
        <v>3.4000000000000002E-2</v>
      </c>
      <c r="N41" s="120">
        <v>3.4000000000000002E-2</v>
      </c>
      <c r="O41" s="120">
        <v>65.184399999999997</v>
      </c>
      <c r="P41" s="120">
        <v>5.7920999999999996</v>
      </c>
      <c r="Q41" s="120">
        <v>14.7921</v>
      </c>
      <c r="R41" s="120">
        <v>2.7191999999999998</v>
      </c>
      <c r="S41" s="120">
        <v>0</v>
      </c>
      <c r="T41" s="120">
        <v>0</v>
      </c>
      <c r="U41" s="120">
        <v>3.2124000000000001</v>
      </c>
      <c r="V41" s="120">
        <v>0</v>
      </c>
      <c r="W41" s="120">
        <v>0</v>
      </c>
      <c r="X41" s="120">
        <v>36.013100000000001</v>
      </c>
      <c r="Y41" s="120">
        <v>0</v>
      </c>
      <c r="Z41" s="120">
        <v>0</v>
      </c>
      <c r="AA41" s="120">
        <v>610.64189999999996</v>
      </c>
      <c r="AB41" s="120">
        <f t="shared" si="5"/>
        <v>30.098700000000001</v>
      </c>
      <c r="AC41" s="120">
        <f t="shared" si="5"/>
        <v>183.09870000000001</v>
      </c>
    </row>
    <row r="42" spans="1:29" ht="26.25" x14ac:dyDescent="0.4">
      <c r="A42" s="138">
        <v>10</v>
      </c>
      <c r="B42" s="139" t="s">
        <v>42</v>
      </c>
      <c r="C42" s="120">
        <v>236.44416000000001</v>
      </c>
      <c r="D42" s="120">
        <v>163.64379</v>
      </c>
      <c r="E42" s="120">
        <v>237.10678999999999</v>
      </c>
      <c r="F42" s="120">
        <v>194.82787999999999</v>
      </c>
      <c r="G42" s="120">
        <v>244.21100000000001</v>
      </c>
      <c r="H42" s="120">
        <v>308.99829999999997</v>
      </c>
      <c r="I42" s="120">
        <v>6.0250000000000004</v>
      </c>
      <c r="J42" s="120">
        <v>0</v>
      </c>
      <c r="K42" s="120">
        <v>0</v>
      </c>
      <c r="L42" s="120">
        <v>6.7449859999999999</v>
      </c>
      <c r="M42" s="120">
        <v>5.96E-2</v>
      </c>
      <c r="N42" s="120">
        <v>5.96E-2</v>
      </c>
      <c r="O42" s="120">
        <v>40.605947999999998</v>
      </c>
      <c r="P42" s="120">
        <v>1.6E-2</v>
      </c>
      <c r="Q42" s="120">
        <v>4.1300000000000003E-2</v>
      </c>
      <c r="R42" s="120">
        <v>4.1408240000000003</v>
      </c>
      <c r="S42" s="120">
        <v>0</v>
      </c>
      <c r="T42" s="120">
        <v>0</v>
      </c>
      <c r="U42" s="120">
        <v>4.1303999999999998</v>
      </c>
      <c r="V42" s="120">
        <v>0</v>
      </c>
      <c r="W42" s="120">
        <v>0</v>
      </c>
      <c r="X42" s="120">
        <v>15.350962000000001</v>
      </c>
      <c r="Y42" s="120">
        <v>33.4634</v>
      </c>
      <c r="Z42" s="120">
        <v>65.4011</v>
      </c>
      <c r="AA42" s="120">
        <v>508.27015999999998</v>
      </c>
      <c r="AB42" s="120">
        <f>SUM(D42+G42+J42+M42+P42+S42+V42+Y42)</f>
        <v>441.39378999999997</v>
      </c>
      <c r="AC42" s="120">
        <f>SUM(E42+H42+K42+N42+Q42+T42+W42+Z42)</f>
        <v>611.60709000000008</v>
      </c>
    </row>
    <row r="43" spans="1:29" ht="26.25" x14ac:dyDescent="0.4">
      <c r="A43" s="138">
        <v>11</v>
      </c>
      <c r="B43" s="119" t="s">
        <v>43</v>
      </c>
      <c r="C43" s="120">
        <v>562.1567</v>
      </c>
      <c r="D43" s="120">
        <v>137.02741679900299</v>
      </c>
      <c r="E43" s="120">
        <v>167.114116799003</v>
      </c>
      <c r="F43" s="120">
        <v>1212.5574999999999</v>
      </c>
      <c r="G43" s="120">
        <v>102.96768987599999</v>
      </c>
      <c r="H43" s="120">
        <v>142.69898987600001</v>
      </c>
      <c r="I43" s="120">
        <v>6.0000000000000001E-3</v>
      </c>
      <c r="J43" s="120">
        <v>0</v>
      </c>
      <c r="K43" s="120">
        <v>0</v>
      </c>
      <c r="L43" s="120">
        <v>3.653</v>
      </c>
      <c r="M43" s="120">
        <v>3.9E-2</v>
      </c>
      <c r="N43" s="120">
        <v>0.43880000000000002</v>
      </c>
      <c r="O43" s="120">
        <v>8.9746000000000006</v>
      </c>
      <c r="P43" s="120">
        <v>0.67070000000000096</v>
      </c>
      <c r="Q43" s="120">
        <v>13.361499999999999</v>
      </c>
      <c r="R43" s="120">
        <v>5.0457999999999998</v>
      </c>
      <c r="S43" s="120">
        <v>0</v>
      </c>
      <c r="T43" s="120">
        <v>0</v>
      </c>
      <c r="U43" s="120">
        <v>3.9832999999999998</v>
      </c>
      <c r="V43" s="120">
        <v>0</v>
      </c>
      <c r="W43" s="120">
        <v>0</v>
      </c>
      <c r="X43" s="120">
        <v>16.635999999999999</v>
      </c>
      <c r="Y43" s="120">
        <v>0.71739999999999704</v>
      </c>
      <c r="Z43" s="120">
        <v>13.5848</v>
      </c>
      <c r="AA43" s="120">
        <v>1813.0128999999999</v>
      </c>
      <c r="AB43" s="120">
        <f t="shared" si="5"/>
        <v>241.422206675003</v>
      </c>
      <c r="AC43" s="120">
        <f t="shared" si="5"/>
        <v>337.19820667500301</v>
      </c>
    </row>
    <row r="44" spans="1:29" ht="26.25" x14ac:dyDescent="0.4">
      <c r="A44" s="138">
        <v>12</v>
      </c>
      <c r="B44" s="139" t="s">
        <v>44</v>
      </c>
      <c r="C44" s="120">
        <v>166.9546</v>
      </c>
      <c r="D44" s="120">
        <v>275.22000000000003</v>
      </c>
      <c r="E44" s="120">
        <v>495.45</v>
      </c>
      <c r="F44" s="120">
        <v>615.16759999999999</v>
      </c>
      <c r="G44" s="120">
        <v>603.95000000000005</v>
      </c>
      <c r="H44" s="120">
        <v>1120.8</v>
      </c>
      <c r="I44" s="120">
        <v>57.662999999999997</v>
      </c>
      <c r="J44" s="120">
        <v>0</v>
      </c>
      <c r="K44" s="120">
        <v>0</v>
      </c>
      <c r="L44" s="120">
        <v>11.053100000000001</v>
      </c>
      <c r="M44" s="120">
        <v>0.24</v>
      </c>
      <c r="N44" s="120">
        <v>0.27</v>
      </c>
      <c r="O44" s="120">
        <v>114.8556</v>
      </c>
      <c r="P44" s="120">
        <v>2.36</v>
      </c>
      <c r="Q44" s="120">
        <v>4.04</v>
      </c>
      <c r="R44" s="120">
        <v>17.505800000000001</v>
      </c>
      <c r="S44" s="120">
        <v>0</v>
      </c>
      <c r="T44" s="120">
        <v>1.06</v>
      </c>
      <c r="U44" s="120">
        <v>12.6287</v>
      </c>
      <c r="V44" s="120">
        <v>0</v>
      </c>
      <c r="W44" s="120">
        <v>0</v>
      </c>
      <c r="X44" s="120">
        <v>48.518999999999998</v>
      </c>
      <c r="Y44" s="120">
        <v>7.0000000000000007E-2</v>
      </c>
      <c r="Z44" s="120">
        <v>0.21</v>
      </c>
      <c r="AA44" s="120">
        <v>1044.3474000000001</v>
      </c>
      <c r="AB44" s="120">
        <f t="shared" si="5"/>
        <v>881.84000000000015</v>
      </c>
      <c r="AC44" s="120">
        <f t="shared" si="5"/>
        <v>1621.83</v>
      </c>
    </row>
    <row r="45" spans="1:29" ht="42" x14ac:dyDescent="0.4">
      <c r="A45" s="138">
        <v>13</v>
      </c>
      <c r="B45" s="139" t="s">
        <v>45</v>
      </c>
      <c r="C45" s="120">
        <v>49.271732</v>
      </c>
      <c r="D45" s="120">
        <v>69.725099999999998</v>
      </c>
      <c r="E45" s="120">
        <v>114.7251</v>
      </c>
      <c r="F45" s="120">
        <v>164.7842</v>
      </c>
      <c r="G45" s="120">
        <v>154.32499999999999</v>
      </c>
      <c r="H45" s="120">
        <v>282.32499999999999</v>
      </c>
      <c r="I45" s="120">
        <v>3.0000000000000001E-3</v>
      </c>
      <c r="J45" s="120">
        <v>0</v>
      </c>
      <c r="K45" s="120">
        <v>0</v>
      </c>
      <c r="L45" s="120">
        <v>10.610037999999999</v>
      </c>
      <c r="M45" s="120">
        <v>6.3200000000000006E-2</v>
      </c>
      <c r="N45" s="120">
        <v>6.3200000000000006E-2</v>
      </c>
      <c r="O45" s="120">
        <v>17.522084</v>
      </c>
      <c r="P45" s="120">
        <v>3.5293000000000001</v>
      </c>
      <c r="Q45" s="120">
        <v>5.5293000000000001</v>
      </c>
      <c r="R45" s="120">
        <v>0.73089199999999999</v>
      </c>
      <c r="S45" s="120">
        <v>0</v>
      </c>
      <c r="T45" s="120">
        <v>0</v>
      </c>
      <c r="U45" s="120">
        <v>0.70650000000000002</v>
      </c>
      <c r="V45" s="120">
        <v>0</v>
      </c>
      <c r="W45" s="120">
        <v>0</v>
      </c>
      <c r="X45" s="120">
        <v>1.219846</v>
      </c>
      <c r="Y45" s="120">
        <v>1.5E-3</v>
      </c>
      <c r="Z45" s="120">
        <v>1.5E-3</v>
      </c>
      <c r="AA45" s="120">
        <v>244.84829199999999</v>
      </c>
      <c r="AB45" s="120">
        <f t="shared" si="5"/>
        <v>227.64409999999998</v>
      </c>
      <c r="AC45" s="120">
        <f t="shared" si="5"/>
        <v>402.64409999999998</v>
      </c>
    </row>
    <row r="46" spans="1:29" ht="26.25" x14ac:dyDescent="0.4">
      <c r="A46" s="138">
        <v>14</v>
      </c>
      <c r="B46" s="119" t="s">
        <v>46</v>
      </c>
      <c r="C46" s="120">
        <v>137.0086</v>
      </c>
      <c r="D46" s="120">
        <v>98.44</v>
      </c>
      <c r="E46" s="120">
        <v>110.47627499547001</v>
      </c>
      <c r="F46" s="120">
        <v>2203.3422</v>
      </c>
      <c r="G46" s="120">
        <v>927.43</v>
      </c>
      <c r="H46" s="120">
        <v>1063.99920117641</v>
      </c>
      <c r="I46" s="120">
        <v>3.0000000000000001E-3</v>
      </c>
      <c r="J46" s="120">
        <v>0</v>
      </c>
      <c r="K46" s="120">
        <v>0</v>
      </c>
      <c r="L46" s="120">
        <v>4.7008000000000001</v>
      </c>
      <c r="M46" s="120">
        <v>0</v>
      </c>
      <c r="N46" s="120">
        <v>0</v>
      </c>
      <c r="O46" s="120">
        <v>34.783299999999997</v>
      </c>
      <c r="P46" s="120">
        <v>2.84</v>
      </c>
      <c r="Q46" s="120">
        <v>3.2428102000000001</v>
      </c>
      <c r="R46" s="120">
        <v>2.2738999999999998</v>
      </c>
      <c r="S46" s="120">
        <v>0</v>
      </c>
      <c r="T46" s="120">
        <v>0</v>
      </c>
      <c r="U46" s="120">
        <v>4.7830000000000004</v>
      </c>
      <c r="V46" s="120">
        <v>0</v>
      </c>
      <c r="W46" s="120">
        <v>0</v>
      </c>
      <c r="X46" s="120">
        <v>11.702400000000001</v>
      </c>
      <c r="Y46" s="120">
        <v>0</v>
      </c>
      <c r="Z46" s="120">
        <v>0</v>
      </c>
      <c r="AA46" s="120">
        <v>2398.5972000000002</v>
      </c>
      <c r="AB46" s="120">
        <f t="shared" si="5"/>
        <v>1028.7099999999998</v>
      </c>
      <c r="AC46" s="120">
        <f t="shared" si="5"/>
        <v>1177.7182863718799</v>
      </c>
    </row>
    <row r="47" spans="1:29" ht="26.25" x14ac:dyDescent="0.4">
      <c r="A47" s="138">
        <v>15</v>
      </c>
      <c r="B47" s="124" t="s">
        <v>47</v>
      </c>
      <c r="C47" s="120">
        <v>2383.3815599999998</v>
      </c>
      <c r="D47" s="120">
        <v>617.63771955707</v>
      </c>
      <c r="E47" s="120">
        <v>1021.84935811908</v>
      </c>
      <c r="F47" s="120">
        <v>4782.0753530000002</v>
      </c>
      <c r="G47" s="120">
        <v>1063.78107444941</v>
      </c>
      <c r="H47" s="120">
        <v>1652.47105185585</v>
      </c>
      <c r="I47" s="120">
        <v>48.681699999999999</v>
      </c>
      <c r="J47" s="120">
        <v>0</v>
      </c>
      <c r="K47" s="120">
        <v>0</v>
      </c>
      <c r="L47" s="120">
        <v>90.807856000000001</v>
      </c>
      <c r="M47" s="120">
        <v>5.5536299999999997E-2</v>
      </c>
      <c r="N47" s="120">
        <v>5.5536299999999997E-2</v>
      </c>
      <c r="O47" s="120">
        <v>860.07340799999997</v>
      </c>
      <c r="P47" s="120">
        <v>27.633137900000001</v>
      </c>
      <c r="Q47" s="120">
        <v>38.722901720000003</v>
      </c>
      <c r="R47" s="120">
        <v>48.856904</v>
      </c>
      <c r="S47" s="120">
        <v>0</v>
      </c>
      <c r="T47" s="120">
        <v>0</v>
      </c>
      <c r="U47" s="120">
        <v>31.942</v>
      </c>
      <c r="V47" s="120">
        <v>0</v>
      </c>
      <c r="W47" s="120">
        <v>0</v>
      </c>
      <c r="X47" s="120">
        <v>221.26625200000001</v>
      </c>
      <c r="Y47" s="120">
        <v>0.13829</v>
      </c>
      <c r="Z47" s="120">
        <v>0.20780000000000001</v>
      </c>
      <c r="AA47" s="120">
        <v>8467.0850329999994</v>
      </c>
      <c r="AB47" s="120">
        <f t="shared" si="5"/>
        <v>1709.2457582064801</v>
      </c>
      <c r="AC47" s="120">
        <f t="shared" si="5"/>
        <v>2713.3066479949302</v>
      </c>
    </row>
    <row r="48" spans="1:29" ht="26.25" x14ac:dyDescent="0.4">
      <c r="A48" s="138">
        <v>16</v>
      </c>
      <c r="B48" s="124" t="s">
        <v>48</v>
      </c>
      <c r="C48" s="120">
        <v>1319.0464199999999</v>
      </c>
      <c r="D48" s="120">
        <v>368.46024620899999</v>
      </c>
      <c r="E48" s="120">
        <v>369.64039910899999</v>
      </c>
      <c r="F48" s="120">
        <v>3452.464203</v>
      </c>
      <c r="G48" s="120">
        <v>384.69350452838</v>
      </c>
      <c r="H48" s="120">
        <v>453.59634437963001</v>
      </c>
      <c r="I48" s="120">
        <v>51.652700000000003</v>
      </c>
      <c r="J48" s="120">
        <v>0</v>
      </c>
      <c r="K48" s="120">
        <v>0</v>
      </c>
      <c r="L48" s="120">
        <v>147.49088599999999</v>
      </c>
      <c r="M48" s="120">
        <v>5.0006021809999996</v>
      </c>
      <c r="N48" s="120">
        <v>5.6506727809999999</v>
      </c>
      <c r="O48" s="120">
        <v>560.69174799999996</v>
      </c>
      <c r="P48" s="120">
        <v>14.39156</v>
      </c>
      <c r="Q48" s="120">
        <v>21.254459900000001</v>
      </c>
      <c r="R48" s="120">
        <v>37.553823999999999</v>
      </c>
      <c r="S48" s="120">
        <v>0</v>
      </c>
      <c r="T48" s="120">
        <v>0</v>
      </c>
      <c r="U48" s="120">
        <v>27.2226</v>
      </c>
      <c r="V48" s="120">
        <v>0</v>
      </c>
      <c r="W48" s="120">
        <v>0</v>
      </c>
      <c r="X48" s="120">
        <v>224.450062</v>
      </c>
      <c r="Y48" s="120">
        <v>5534.6881000000003</v>
      </c>
      <c r="Z48" s="120">
        <v>5560.08745</v>
      </c>
      <c r="AA48" s="120">
        <v>5820.572443</v>
      </c>
      <c r="AB48" s="120">
        <f t="shared" si="5"/>
        <v>6307.2340129183804</v>
      </c>
      <c r="AC48" s="120">
        <f t="shared" si="5"/>
        <v>6410.2293261696304</v>
      </c>
    </row>
    <row r="49" spans="1:30" ht="39.950000000000003" customHeight="1" x14ac:dyDescent="0.4">
      <c r="A49" s="138">
        <v>17</v>
      </c>
      <c r="B49" s="124" t="s">
        <v>49</v>
      </c>
      <c r="C49" s="120">
        <v>1973.93704</v>
      </c>
      <c r="D49" s="120">
        <v>1250.547831998</v>
      </c>
      <c r="E49" s="120">
        <v>1983.6345856180001</v>
      </c>
      <c r="F49" s="120">
        <v>6250.8987999999999</v>
      </c>
      <c r="G49" s="120">
        <v>0</v>
      </c>
      <c r="H49" s="120">
        <v>2160.5800203690001</v>
      </c>
      <c r="I49" s="120">
        <v>41.095199999999998</v>
      </c>
      <c r="J49" s="120">
        <v>0</v>
      </c>
      <c r="K49" s="120">
        <v>1.1158643539999999</v>
      </c>
      <c r="L49" s="120">
        <v>73.748632000000001</v>
      </c>
      <c r="M49" s="120">
        <v>0</v>
      </c>
      <c r="N49" s="120">
        <v>0.58755089999999999</v>
      </c>
      <c r="O49" s="120">
        <v>485.88837599999999</v>
      </c>
      <c r="P49" s="120">
        <v>0</v>
      </c>
      <c r="Q49" s="120">
        <v>3.6599317999999998</v>
      </c>
      <c r="R49" s="120">
        <v>35.930888000000003</v>
      </c>
      <c r="S49" s="120">
        <v>0</v>
      </c>
      <c r="T49" s="120">
        <v>0</v>
      </c>
      <c r="U49" s="120">
        <v>29.098500000000001</v>
      </c>
      <c r="V49" s="120">
        <v>0</v>
      </c>
      <c r="W49" s="120">
        <v>0</v>
      </c>
      <c r="X49" s="120">
        <v>160.12534400000001</v>
      </c>
      <c r="Y49" s="120">
        <v>0</v>
      </c>
      <c r="Z49" s="120">
        <v>11.7830216</v>
      </c>
      <c r="AA49" s="120">
        <v>9050.7227800000001</v>
      </c>
      <c r="AB49" s="120">
        <f t="shared" si="5"/>
        <v>1250.547831998</v>
      </c>
      <c r="AC49" s="120">
        <f t="shared" si="5"/>
        <v>4161.3609746410002</v>
      </c>
    </row>
    <row r="50" spans="1:30" ht="39.950000000000003" customHeight="1" x14ac:dyDescent="0.4">
      <c r="A50" s="138">
        <v>18</v>
      </c>
      <c r="B50" s="124" t="s">
        <v>50</v>
      </c>
      <c r="C50" s="120">
        <v>354.40159999999997</v>
      </c>
      <c r="D50" s="120">
        <v>144.38999999999999</v>
      </c>
      <c r="E50" s="120">
        <v>190.38</v>
      </c>
      <c r="F50" s="120">
        <v>2943.2075</v>
      </c>
      <c r="G50" s="120">
        <v>728.61</v>
      </c>
      <c r="H50" s="120">
        <v>1074.94</v>
      </c>
      <c r="I50" s="120">
        <v>5.3045</v>
      </c>
      <c r="J50" s="120">
        <v>0</v>
      </c>
      <c r="K50" s="120">
        <v>0</v>
      </c>
      <c r="L50" s="120">
        <v>20.306699999999999</v>
      </c>
      <c r="M50" s="120">
        <v>0</v>
      </c>
      <c r="N50" s="120">
        <v>0</v>
      </c>
      <c r="O50" s="120">
        <v>69.733400000000003</v>
      </c>
      <c r="P50" s="120">
        <v>6.63</v>
      </c>
      <c r="Q50" s="120">
        <v>8.1199999999999992</v>
      </c>
      <c r="R50" s="120">
        <v>7.9961000000000002</v>
      </c>
      <c r="S50" s="120">
        <v>0</v>
      </c>
      <c r="T50" s="120">
        <v>0</v>
      </c>
      <c r="U50" s="120">
        <v>8.2551000000000005</v>
      </c>
      <c r="V50" s="120">
        <v>0</v>
      </c>
      <c r="W50" s="120">
        <v>0</v>
      </c>
      <c r="X50" s="120">
        <v>28.267900000000001</v>
      </c>
      <c r="Y50" s="120">
        <v>0.48299999999999998</v>
      </c>
      <c r="Z50" s="120">
        <v>0.48299999999999998</v>
      </c>
      <c r="AA50" s="120">
        <v>3437.4728</v>
      </c>
      <c r="AB50" s="120">
        <f t="shared" si="5"/>
        <v>880.11299999999994</v>
      </c>
      <c r="AC50" s="120">
        <f t="shared" si="5"/>
        <v>1273.923</v>
      </c>
    </row>
    <row r="51" spans="1:30" ht="39.950000000000003" customHeight="1" x14ac:dyDescent="0.4">
      <c r="A51" s="138">
        <v>19</v>
      </c>
      <c r="B51" s="124" t="s">
        <v>51</v>
      </c>
      <c r="C51" s="120">
        <v>18.164300000000001</v>
      </c>
      <c r="D51" s="120">
        <v>20.797499999999999</v>
      </c>
      <c r="E51" s="120">
        <v>24.800999999999998</v>
      </c>
      <c r="F51" s="120">
        <v>18.6753</v>
      </c>
      <c r="G51" s="120">
        <v>254.100179008</v>
      </c>
      <c r="H51" s="120">
        <v>278.97727900799998</v>
      </c>
      <c r="I51" s="120">
        <v>4.0000000000000001E-3</v>
      </c>
      <c r="J51" s="120">
        <v>0</v>
      </c>
      <c r="K51" s="120">
        <v>0</v>
      </c>
      <c r="L51" s="120">
        <v>0.52339999999999998</v>
      </c>
      <c r="M51" s="120">
        <v>0</v>
      </c>
      <c r="N51" s="120">
        <v>0</v>
      </c>
      <c r="O51" s="120">
        <v>10.8032</v>
      </c>
      <c r="P51" s="120">
        <v>25.4437</v>
      </c>
      <c r="Q51" s="120">
        <v>34.489699999999999</v>
      </c>
      <c r="R51" s="120">
        <v>5.6399999999999999E-2</v>
      </c>
      <c r="S51" s="120">
        <v>0</v>
      </c>
      <c r="T51" s="120">
        <v>0</v>
      </c>
      <c r="U51" s="120">
        <v>6.5299999999999997E-2</v>
      </c>
      <c r="V51" s="120">
        <v>0</v>
      </c>
      <c r="W51" s="120">
        <v>0</v>
      </c>
      <c r="X51" s="120">
        <v>1.6380999999999999</v>
      </c>
      <c r="Y51" s="120">
        <v>5</v>
      </c>
      <c r="Z51" s="120">
        <v>5</v>
      </c>
      <c r="AA51" s="120">
        <v>49.93</v>
      </c>
      <c r="AB51" s="120">
        <f t="shared" si="5"/>
        <v>305.34137900799999</v>
      </c>
      <c r="AC51" s="120">
        <f t="shared" si="5"/>
        <v>343.267979008</v>
      </c>
    </row>
    <row r="52" spans="1:30" ht="39.950000000000003" customHeight="1" x14ac:dyDescent="0.4">
      <c r="A52" s="138">
        <v>20</v>
      </c>
      <c r="B52" s="124" t="s">
        <v>52</v>
      </c>
      <c r="C52" s="120">
        <v>3225.2867999999999</v>
      </c>
      <c r="D52" s="120">
        <v>38.691672418000003</v>
      </c>
      <c r="E52" s="120">
        <v>61.525040967999999</v>
      </c>
      <c r="F52" s="120">
        <v>328.92687599999999</v>
      </c>
      <c r="G52" s="120">
        <v>14.4880721</v>
      </c>
      <c r="H52" s="120">
        <v>17.399359967999999</v>
      </c>
      <c r="I52" s="120">
        <v>0</v>
      </c>
      <c r="J52" s="120">
        <v>0</v>
      </c>
      <c r="K52" s="120">
        <v>0</v>
      </c>
      <c r="L52" s="120">
        <v>15.212</v>
      </c>
      <c r="M52" s="120">
        <v>0.50319999999999998</v>
      </c>
      <c r="N52" s="120">
        <v>1.04454</v>
      </c>
      <c r="O52" s="120">
        <v>171.1593</v>
      </c>
      <c r="P52" s="120">
        <v>7.2557999999999998</v>
      </c>
      <c r="Q52" s="120">
        <v>7.5960988</v>
      </c>
      <c r="R52" s="120">
        <v>44.591200000000001</v>
      </c>
      <c r="S52" s="120">
        <v>0</v>
      </c>
      <c r="T52" s="120">
        <v>0</v>
      </c>
      <c r="U52" s="120">
        <v>14.7</v>
      </c>
      <c r="V52" s="120">
        <v>0</v>
      </c>
      <c r="W52" s="120">
        <v>0</v>
      </c>
      <c r="X52" s="120">
        <v>66.537499999999994</v>
      </c>
      <c r="Y52" s="120">
        <v>0.82250000000000001</v>
      </c>
      <c r="Z52" s="120">
        <v>0.82250000000000001</v>
      </c>
      <c r="AA52" s="120">
        <v>3866.4136760000001</v>
      </c>
      <c r="AB52" s="120">
        <f>SUM(D52+G52+J52+M52+P52+S52+V52+Y52)</f>
        <v>61.761244518000005</v>
      </c>
      <c r="AC52" s="120">
        <f>SUM(E52+H52+K52+N52+Q52+T52+W52+Z52)</f>
        <v>88.387539735999994</v>
      </c>
    </row>
    <row r="53" spans="1:30" ht="39.950000000000003" customHeight="1" x14ac:dyDescent="0.4">
      <c r="A53" s="138">
        <v>21</v>
      </c>
      <c r="B53" s="124" t="s">
        <v>53</v>
      </c>
      <c r="C53" s="120">
        <v>30.980499999999999</v>
      </c>
      <c r="D53" s="120">
        <v>130.557507818</v>
      </c>
      <c r="E53" s="120">
        <v>156.26268928799999</v>
      </c>
      <c r="F53" s="120">
        <v>26.4848</v>
      </c>
      <c r="G53" s="120">
        <v>130.752525029</v>
      </c>
      <c r="H53" s="120">
        <v>377.800939395</v>
      </c>
      <c r="I53" s="120">
        <v>8.3500000000000005E-2</v>
      </c>
      <c r="J53" s="120">
        <v>0</v>
      </c>
      <c r="K53" s="120">
        <v>0</v>
      </c>
      <c r="L53" s="120">
        <v>2.0518999999999998</v>
      </c>
      <c r="M53" s="120">
        <v>0</v>
      </c>
      <c r="N53" s="120">
        <v>0</v>
      </c>
      <c r="O53" s="120">
        <v>8.0546000000000006</v>
      </c>
      <c r="P53" s="120">
        <v>18.3898520800001</v>
      </c>
      <c r="Q53" s="120">
        <v>18.854533858000099</v>
      </c>
      <c r="R53" s="120">
        <v>0.3584</v>
      </c>
      <c r="S53" s="120">
        <v>2.5973722000000001</v>
      </c>
      <c r="T53" s="120">
        <v>2.6660108</v>
      </c>
      <c r="U53" s="120">
        <v>0.2432</v>
      </c>
      <c r="V53" s="120">
        <v>0</v>
      </c>
      <c r="W53" s="120">
        <v>0</v>
      </c>
      <c r="X53" s="120">
        <v>4.7096</v>
      </c>
      <c r="Y53" s="120">
        <v>0</v>
      </c>
      <c r="Z53" s="120">
        <v>0</v>
      </c>
      <c r="AA53" s="120">
        <v>72.966499999999996</v>
      </c>
      <c r="AB53" s="120">
        <f t="shared" si="5"/>
        <v>282.29725712700008</v>
      </c>
      <c r="AC53" s="120">
        <f t="shared" si="5"/>
        <v>555.584173341</v>
      </c>
    </row>
    <row r="54" spans="1:30" ht="39.950000000000003" customHeight="1" x14ac:dyDescent="0.4">
      <c r="A54" s="141"/>
      <c r="B54" s="123" t="s">
        <v>54</v>
      </c>
      <c r="C54" s="120">
        <f>SUM(C33:C53)</f>
        <v>17334.530116000005</v>
      </c>
      <c r="D54" s="120">
        <f t="shared" ref="D54:AC54" si="6">SUM(D33:D53)</f>
        <v>6562.8976970708636</v>
      </c>
      <c r="E54" s="120">
        <f t="shared" si="6"/>
        <v>10192.128954652339</v>
      </c>
      <c r="F54" s="120">
        <f t="shared" si="6"/>
        <v>33062.336683000001</v>
      </c>
      <c r="G54" s="120">
        <f t="shared" si="6"/>
        <v>7221.3187660017893</v>
      </c>
      <c r="H54" s="120">
        <f t="shared" si="6"/>
        <v>12995.523448493701</v>
      </c>
      <c r="I54" s="120">
        <f t="shared" si="6"/>
        <v>352.36940000000004</v>
      </c>
      <c r="J54" s="120">
        <f t="shared" si="6"/>
        <v>0</v>
      </c>
      <c r="K54" s="120">
        <f t="shared" si="6"/>
        <v>1.1158643539999999</v>
      </c>
      <c r="L54" s="120">
        <f t="shared" si="6"/>
        <v>769.61632200000008</v>
      </c>
      <c r="M54" s="120">
        <f t="shared" si="6"/>
        <v>30.078511626999997</v>
      </c>
      <c r="N54" s="120">
        <f t="shared" si="6"/>
        <v>39.65366706999999</v>
      </c>
      <c r="O54" s="120">
        <f t="shared" si="6"/>
        <v>3948.5559959999996</v>
      </c>
      <c r="P54" s="120">
        <f t="shared" si="6"/>
        <v>293.38295963700011</v>
      </c>
      <c r="Q54" s="120">
        <f t="shared" si="6"/>
        <v>440.63371845299997</v>
      </c>
      <c r="R54" s="120">
        <f t="shared" si="6"/>
        <v>325.18654800000007</v>
      </c>
      <c r="S54" s="120">
        <f t="shared" si="6"/>
        <v>2.8978264920000001</v>
      </c>
      <c r="T54" s="120">
        <f t="shared" si="6"/>
        <v>4.9369268060000007</v>
      </c>
      <c r="U54" s="120">
        <f t="shared" si="6"/>
        <v>254.04499999999999</v>
      </c>
      <c r="V54" s="120">
        <f t="shared" si="6"/>
        <v>3.7006999999999999</v>
      </c>
      <c r="W54" s="120">
        <f t="shared" si="6"/>
        <v>3.7707000000000002</v>
      </c>
      <c r="X54" s="120">
        <f t="shared" si="6"/>
        <v>1760.0609739999993</v>
      </c>
      <c r="Y54" s="120">
        <f t="shared" si="6"/>
        <v>5640.1431600000005</v>
      </c>
      <c r="Z54" s="120">
        <f t="shared" si="6"/>
        <v>5758.7871116000006</v>
      </c>
      <c r="AA54" s="120">
        <f t="shared" si="6"/>
        <v>57806.701039</v>
      </c>
      <c r="AB54" s="120">
        <f t="shared" si="6"/>
        <v>19754.419620828652</v>
      </c>
      <c r="AC54" s="120">
        <f t="shared" si="6"/>
        <v>29436.550391429042</v>
      </c>
    </row>
    <row r="55" spans="1:30" ht="21" customHeight="1" x14ac:dyDescent="0.4">
      <c r="A55" s="141" t="s">
        <v>55</v>
      </c>
      <c r="B55" s="123" t="s">
        <v>56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</row>
    <row r="56" spans="1:30" ht="39.950000000000003" customHeight="1" x14ac:dyDescent="0.4">
      <c r="A56" s="141">
        <v>1</v>
      </c>
      <c r="B56" s="123" t="s">
        <v>57</v>
      </c>
      <c r="C56" s="120">
        <v>11061.167160000001</v>
      </c>
      <c r="D56" s="120">
        <v>2782.9793286983299</v>
      </c>
      <c r="E56" s="120">
        <v>4327.1800474222</v>
      </c>
      <c r="F56" s="120">
        <v>1532.2140999999999</v>
      </c>
      <c r="G56" s="120">
        <v>234.28877517686999</v>
      </c>
      <c r="H56" s="120">
        <v>344.62876307686997</v>
      </c>
      <c r="I56" s="120">
        <v>0</v>
      </c>
      <c r="J56" s="120">
        <v>0</v>
      </c>
      <c r="K56" s="120">
        <v>0</v>
      </c>
      <c r="L56" s="120">
        <v>431.89731999999998</v>
      </c>
      <c r="M56" s="120">
        <v>5.0717785800000001</v>
      </c>
      <c r="N56" s="120">
        <v>5.84674988</v>
      </c>
      <c r="O56" s="120">
        <v>1433.69426</v>
      </c>
      <c r="P56" s="120">
        <v>22.877289099999999</v>
      </c>
      <c r="Q56" s="120">
        <v>40.270648999999999</v>
      </c>
      <c r="R56" s="120">
        <v>183.66108</v>
      </c>
      <c r="S56" s="120">
        <v>0</v>
      </c>
      <c r="T56" s="120">
        <v>0</v>
      </c>
      <c r="U56" s="120">
        <v>119.14230000000001</v>
      </c>
      <c r="V56" s="120">
        <v>1.52E-2</v>
      </c>
      <c r="W56" s="120">
        <v>2.0799999999999999E-2</v>
      </c>
      <c r="X56" s="120">
        <v>1155.36024</v>
      </c>
      <c r="Y56" s="120">
        <v>0</v>
      </c>
      <c r="Z56" s="120">
        <v>0</v>
      </c>
      <c r="AA56" s="120">
        <v>15917.13646</v>
      </c>
      <c r="AB56" s="120">
        <f t="shared" ref="AB56:AC57" si="7">SUM(D56+G56+J56+M56+P56+S56+V56+Y56)</f>
        <v>3045.2323715551993</v>
      </c>
      <c r="AC56" s="120">
        <f t="shared" si="7"/>
        <v>4717.9470093790706</v>
      </c>
    </row>
    <row r="57" spans="1:30" ht="39.950000000000003" customHeight="1" x14ac:dyDescent="0.4">
      <c r="A57" s="138">
        <v>2</v>
      </c>
      <c r="B57" s="142" t="s">
        <v>58</v>
      </c>
      <c r="C57" s="120">
        <v>6451.0272000000004</v>
      </c>
      <c r="D57" s="120">
        <v>1795.9670000000001</v>
      </c>
      <c r="E57" s="120">
        <v>2582.1610000000001</v>
      </c>
      <c r="F57" s="120">
        <v>981.90329999999994</v>
      </c>
      <c r="G57" s="120">
        <v>158.4785</v>
      </c>
      <c r="H57" s="120">
        <v>312.7595</v>
      </c>
      <c r="I57" s="120">
        <v>4.2252999999999998</v>
      </c>
      <c r="J57" s="120">
        <v>0</v>
      </c>
      <c r="K57" s="120">
        <v>0</v>
      </c>
      <c r="L57" s="120">
        <v>100.6035</v>
      </c>
      <c r="M57" s="120">
        <v>1.998</v>
      </c>
      <c r="N57" s="120">
        <v>2.806</v>
      </c>
      <c r="O57" s="120">
        <v>316.375</v>
      </c>
      <c r="P57" s="120">
        <v>27.414000000000001</v>
      </c>
      <c r="Q57" s="120">
        <v>38.847999999999999</v>
      </c>
      <c r="R57" s="120">
        <v>88.811300000000003</v>
      </c>
      <c r="S57" s="120">
        <v>0</v>
      </c>
      <c r="T57" s="120">
        <v>0</v>
      </c>
      <c r="U57" s="120">
        <v>37.292999999999999</v>
      </c>
      <c r="V57" s="120">
        <v>3.6999999999999998E-2</v>
      </c>
      <c r="W57" s="120">
        <v>7.4999999999999997E-2</v>
      </c>
      <c r="X57" s="120">
        <v>214.42420000000001</v>
      </c>
      <c r="Y57" s="120">
        <v>31.285</v>
      </c>
      <c r="Z57" s="120">
        <v>49.512999999999998</v>
      </c>
      <c r="AA57" s="120">
        <v>8194.6628000000001</v>
      </c>
      <c r="AB57" s="120">
        <f t="shared" si="7"/>
        <v>2015.1795000000002</v>
      </c>
      <c r="AC57" s="120">
        <f t="shared" si="7"/>
        <v>2986.1624999999999</v>
      </c>
    </row>
    <row r="58" spans="1:30" ht="39.950000000000003" customHeight="1" x14ac:dyDescent="0.4">
      <c r="A58" s="141"/>
      <c r="B58" s="123" t="s">
        <v>59</v>
      </c>
      <c r="C58" s="120">
        <f t="shared" ref="C58:AC58" si="8">SUM(C56:C57)</f>
        <v>17512.194360000001</v>
      </c>
      <c r="D58" s="120">
        <f t="shared" si="8"/>
        <v>4578.94632869833</v>
      </c>
      <c r="E58" s="120">
        <f t="shared" si="8"/>
        <v>6909.3410474222001</v>
      </c>
      <c r="F58" s="120">
        <f t="shared" si="8"/>
        <v>2514.1174000000001</v>
      </c>
      <c r="G58" s="120">
        <f t="shared" si="8"/>
        <v>392.76727517686999</v>
      </c>
      <c r="H58" s="120">
        <f t="shared" si="8"/>
        <v>657.38826307686998</v>
      </c>
      <c r="I58" s="120">
        <f t="shared" si="8"/>
        <v>4.2252999999999998</v>
      </c>
      <c r="J58" s="120">
        <f t="shared" si="8"/>
        <v>0</v>
      </c>
      <c r="K58" s="120">
        <f t="shared" si="8"/>
        <v>0</v>
      </c>
      <c r="L58" s="120">
        <f t="shared" si="8"/>
        <v>532.50081999999998</v>
      </c>
      <c r="M58" s="120">
        <f t="shared" si="8"/>
        <v>7.0697785800000004</v>
      </c>
      <c r="N58" s="120">
        <f t="shared" si="8"/>
        <v>8.65274988</v>
      </c>
      <c r="O58" s="120">
        <f t="shared" si="8"/>
        <v>1750.06926</v>
      </c>
      <c r="P58" s="120">
        <f t="shared" si="8"/>
        <v>50.2912891</v>
      </c>
      <c r="Q58" s="120">
        <f t="shared" si="8"/>
        <v>79.118649000000005</v>
      </c>
      <c r="R58" s="120">
        <f t="shared" si="8"/>
        <v>272.47237999999999</v>
      </c>
      <c r="S58" s="120">
        <f t="shared" si="8"/>
        <v>0</v>
      </c>
      <c r="T58" s="120">
        <f t="shared" si="8"/>
        <v>0</v>
      </c>
      <c r="U58" s="120">
        <f t="shared" si="8"/>
        <v>156.43530000000001</v>
      </c>
      <c r="V58" s="120">
        <f t="shared" si="8"/>
        <v>5.2199999999999996E-2</v>
      </c>
      <c r="W58" s="120">
        <f t="shared" si="8"/>
        <v>9.5799999999999996E-2</v>
      </c>
      <c r="X58" s="120">
        <f t="shared" si="8"/>
        <v>1369.7844399999999</v>
      </c>
      <c r="Y58" s="120">
        <f t="shared" si="8"/>
        <v>31.285</v>
      </c>
      <c r="Z58" s="120">
        <f t="shared" si="8"/>
        <v>49.512999999999998</v>
      </c>
      <c r="AA58" s="120">
        <f t="shared" si="8"/>
        <v>24111.79926</v>
      </c>
      <c r="AB58" s="120">
        <f t="shared" si="8"/>
        <v>5060.4118715551995</v>
      </c>
      <c r="AC58" s="120">
        <f t="shared" si="8"/>
        <v>7704.10950937907</v>
      </c>
    </row>
    <row r="59" spans="1:30" ht="39.950000000000003" customHeight="1" x14ac:dyDescent="0.4">
      <c r="A59" s="123" t="s">
        <v>60</v>
      </c>
      <c r="B59" s="143"/>
      <c r="C59" s="120">
        <f t="shared" ref="C59:AC59" si="9">SUM(C13,C23,C54)</f>
        <v>79226.314411900006</v>
      </c>
      <c r="D59" s="120">
        <f t="shared" si="9"/>
        <v>23526.510768693865</v>
      </c>
      <c r="E59" s="120">
        <f t="shared" si="9"/>
        <v>35879.159648687339</v>
      </c>
      <c r="F59" s="120">
        <f t="shared" si="9"/>
        <v>87301.369600083999</v>
      </c>
      <c r="G59" s="120">
        <f t="shared" si="9"/>
        <v>27128.029200021792</v>
      </c>
      <c r="H59" s="120">
        <f t="shared" si="9"/>
        <v>45651.546273875727</v>
      </c>
      <c r="I59" s="120">
        <f t="shared" si="9"/>
        <v>3014.2328000000002</v>
      </c>
      <c r="J59" s="120">
        <f t="shared" si="9"/>
        <v>861.23287700000003</v>
      </c>
      <c r="K59" s="120">
        <f t="shared" si="9"/>
        <v>1911.4930413540001</v>
      </c>
      <c r="L59" s="120">
        <f t="shared" si="9"/>
        <v>5200.3070609999995</v>
      </c>
      <c r="M59" s="120">
        <f t="shared" si="9"/>
        <v>313.06022102100002</v>
      </c>
      <c r="N59" s="120">
        <f t="shared" si="9"/>
        <v>485.62701646400001</v>
      </c>
      <c r="O59" s="120">
        <f t="shared" si="9"/>
        <v>24587.040826999997</v>
      </c>
      <c r="P59" s="120">
        <f t="shared" si="9"/>
        <v>1006.882124381</v>
      </c>
      <c r="Q59" s="120">
        <f t="shared" si="9"/>
        <v>1665.2646866970001</v>
      </c>
      <c r="R59" s="120">
        <f t="shared" si="9"/>
        <v>1564.1150589920003</v>
      </c>
      <c r="S59" s="120">
        <f t="shared" si="9"/>
        <v>169.87846482700002</v>
      </c>
      <c r="T59" s="120">
        <f t="shared" si="9"/>
        <v>181.12586514100002</v>
      </c>
      <c r="U59" s="120">
        <f t="shared" si="9"/>
        <v>1460.6564199950001</v>
      </c>
      <c r="V59" s="120">
        <f t="shared" si="9"/>
        <v>4.6091980000000001</v>
      </c>
      <c r="W59" s="120">
        <f t="shared" si="9"/>
        <v>4.8998980000000003</v>
      </c>
      <c r="X59" s="120">
        <f t="shared" si="9"/>
        <v>8611.1449725477996</v>
      </c>
      <c r="Y59" s="120">
        <f t="shared" si="9"/>
        <v>5703.1737276150006</v>
      </c>
      <c r="Z59" s="120">
        <f t="shared" si="9"/>
        <v>5897.5993792150002</v>
      </c>
      <c r="AA59" s="120">
        <f t="shared" si="9"/>
        <v>210965.18115158402</v>
      </c>
      <c r="AB59" s="120">
        <f t="shared" si="9"/>
        <v>58713.376581559649</v>
      </c>
      <c r="AC59" s="120">
        <f t="shared" si="9"/>
        <v>91676.71580943407</v>
      </c>
      <c r="AD59" s="144"/>
    </row>
    <row r="60" spans="1:30" ht="39.950000000000003" customHeight="1" x14ac:dyDescent="0.4">
      <c r="A60" s="123" t="s">
        <v>61</v>
      </c>
      <c r="B60" s="123"/>
      <c r="C60" s="120">
        <f>SUM(C59,C58)</f>
        <v>96738.5087719</v>
      </c>
      <c r="D60" s="120">
        <f t="shared" ref="D60:AC60" si="10">SUM(D59,D58)</f>
        <v>28105.457097392195</v>
      </c>
      <c r="E60" s="120">
        <f t="shared" si="10"/>
        <v>42788.500696109535</v>
      </c>
      <c r="F60" s="120">
        <f t="shared" si="10"/>
        <v>89815.487000084002</v>
      </c>
      <c r="G60" s="120">
        <f t="shared" si="10"/>
        <v>27520.796475198662</v>
      </c>
      <c r="H60" s="120">
        <f t="shared" si="10"/>
        <v>46308.934536952598</v>
      </c>
      <c r="I60" s="120">
        <f t="shared" si="10"/>
        <v>3018.4581000000003</v>
      </c>
      <c r="J60" s="120">
        <f t="shared" si="10"/>
        <v>861.23287700000003</v>
      </c>
      <c r="K60" s="120">
        <f t="shared" si="10"/>
        <v>1911.4930413540001</v>
      </c>
      <c r="L60" s="120">
        <f t="shared" si="10"/>
        <v>5732.8078809999997</v>
      </c>
      <c r="M60" s="120">
        <f t="shared" si="10"/>
        <v>320.12999960100001</v>
      </c>
      <c r="N60" s="120">
        <f t="shared" si="10"/>
        <v>494.279766344</v>
      </c>
      <c r="O60" s="120">
        <f t="shared" si="10"/>
        <v>26337.110086999997</v>
      </c>
      <c r="P60" s="120">
        <f t="shared" si="10"/>
        <v>1057.1734134810001</v>
      </c>
      <c r="Q60" s="120">
        <f t="shared" si="10"/>
        <v>1744.3833356970001</v>
      </c>
      <c r="R60" s="120">
        <f t="shared" si="10"/>
        <v>1836.5874389920002</v>
      </c>
      <c r="S60" s="120">
        <f t="shared" si="10"/>
        <v>169.87846482700002</v>
      </c>
      <c r="T60" s="120">
        <f t="shared" si="10"/>
        <v>181.12586514100002</v>
      </c>
      <c r="U60" s="120">
        <f t="shared" si="10"/>
        <v>1617.0917199950002</v>
      </c>
      <c r="V60" s="120">
        <f t="shared" si="10"/>
        <v>4.6613980000000002</v>
      </c>
      <c r="W60" s="120">
        <f t="shared" si="10"/>
        <v>4.995698</v>
      </c>
      <c r="X60" s="120">
        <f t="shared" si="10"/>
        <v>9980.9294125477991</v>
      </c>
      <c r="Y60" s="120">
        <f t="shared" si="10"/>
        <v>5734.4587276150005</v>
      </c>
      <c r="Z60" s="120">
        <f t="shared" si="10"/>
        <v>5947.1123792150001</v>
      </c>
      <c r="AA60" s="120">
        <f t="shared" si="10"/>
        <v>235076.98041158402</v>
      </c>
      <c r="AB60" s="120">
        <f t="shared" si="10"/>
        <v>63773.788453114845</v>
      </c>
      <c r="AC60" s="120">
        <f t="shared" si="10"/>
        <v>99380.825318813135</v>
      </c>
    </row>
    <row r="61" spans="1:30" ht="26.25" customHeight="1" x14ac:dyDescent="0.4">
      <c r="A61" s="141" t="s">
        <v>62</v>
      </c>
      <c r="B61" s="123" t="s">
        <v>63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</row>
    <row r="62" spans="1:30" ht="39.950000000000003" customHeight="1" x14ac:dyDescent="0.4">
      <c r="A62" s="138">
        <v>1</v>
      </c>
      <c r="B62" s="142" t="s">
        <v>64</v>
      </c>
      <c r="C62" s="120">
        <v>802.63708399999996</v>
      </c>
      <c r="D62" s="120">
        <v>38.576599999999999</v>
      </c>
      <c r="E62" s="120">
        <v>59.893799999999999</v>
      </c>
      <c r="F62" s="120">
        <v>198.61449999999999</v>
      </c>
      <c r="G62" s="120">
        <v>0</v>
      </c>
      <c r="H62" s="120">
        <v>0</v>
      </c>
      <c r="I62" s="120">
        <v>1.7500000000000002E-2</v>
      </c>
      <c r="J62" s="120">
        <v>0</v>
      </c>
      <c r="K62" s="120">
        <v>0</v>
      </c>
      <c r="L62" s="120">
        <v>2.2751000000000001</v>
      </c>
      <c r="M62" s="120">
        <v>0</v>
      </c>
      <c r="N62" s="120">
        <v>0</v>
      </c>
      <c r="O62" s="120">
        <v>11.3788</v>
      </c>
      <c r="P62" s="120">
        <v>0</v>
      </c>
      <c r="Q62" s="120">
        <v>0</v>
      </c>
      <c r="R62" s="120">
        <v>0.2928</v>
      </c>
      <c r="S62" s="120">
        <v>0</v>
      </c>
      <c r="T62" s="120">
        <v>0</v>
      </c>
      <c r="U62" s="120">
        <v>0.54290000000000005</v>
      </c>
      <c r="V62" s="120">
        <v>0</v>
      </c>
      <c r="W62" s="120">
        <v>0</v>
      </c>
      <c r="X62" s="120">
        <v>49.743200000000002</v>
      </c>
      <c r="Y62" s="120">
        <v>0</v>
      </c>
      <c r="Z62" s="120">
        <v>0</v>
      </c>
      <c r="AA62" s="120">
        <v>1065.501884</v>
      </c>
      <c r="AB62" s="120">
        <f t="shared" ref="AB62:AC64" si="11">SUM(D62+G62+J62+M62+P62+S62+V62+Y62)</f>
        <v>38.576599999999999</v>
      </c>
      <c r="AC62" s="120">
        <f t="shared" si="11"/>
        <v>59.893799999999999</v>
      </c>
    </row>
    <row r="63" spans="1:30" ht="39.950000000000003" customHeight="1" x14ac:dyDescent="0.4">
      <c r="A63" s="138">
        <v>2</v>
      </c>
      <c r="B63" s="142" t="s">
        <v>65</v>
      </c>
      <c r="C63" s="120">
        <v>14563.0447043</v>
      </c>
      <c r="D63" s="120">
        <v>8280.5061000000005</v>
      </c>
      <c r="E63" s="120">
        <v>12702.898434000001</v>
      </c>
      <c r="F63" s="120">
        <v>1912.0938799999999</v>
      </c>
      <c r="G63" s="120">
        <v>0</v>
      </c>
      <c r="H63" s="120">
        <v>0</v>
      </c>
      <c r="I63" s="120">
        <v>8.8700000000000001E-2</v>
      </c>
      <c r="J63" s="120">
        <v>0</v>
      </c>
      <c r="K63" s="120">
        <v>0</v>
      </c>
      <c r="L63" s="120">
        <v>44.823487999999998</v>
      </c>
      <c r="M63" s="120">
        <v>0</v>
      </c>
      <c r="N63" s="120">
        <v>0</v>
      </c>
      <c r="O63" s="120">
        <v>649.46778400000005</v>
      </c>
      <c r="P63" s="120">
        <v>0</v>
      </c>
      <c r="Q63" s="120">
        <v>0</v>
      </c>
      <c r="R63" s="120">
        <v>471.47499199999999</v>
      </c>
      <c r="S63" s="120">
        <v>0</v>
      </c>
      <c r="T63" s="120">
        <v>0</v>
      </c>
      <c r="U63" s="120">
        <v>74.341499999999996</v>
      </c>
      <c r="V63" s="120">
        <v>0</v>
      </c>
      <c r="W63" s="120">
        <v>0</v>
      </c>
      <c r="X63" s="120">
        <v>611.86429599999997</v>
      </c>
      <c r="Y63" s="120">
        <v>0</v>
      </c>
      <c r="Z63" s="120">
        <v>0</v>
      </c>
      <c r="AA63" s="120">
        <v>18327.199344299999</v>
      </c>
      <c r="AB63" s="120">
        <f t="shared" si="11"/>
        <v>8280.5061000000005</v>
      </c>
      <c r="AC63" s="120">
        <f t="shared" si="11"/>
        <v>12702.898434000001</v>
      </c>
    </row>
    <row r="64" spans="1:30" ht="39.950000000000003" customHeight="1" x14ac:dyDescent="0.4">
      <c r="A64" s="138">
        <v>3</v>
      </c>
      <c r="B64" s="142" t="s">
        <v>66</v>
      </c>
      <c r="C64" s="120">
        <v>7.5954600000000001</v>
      </c>
      <c r="D64" s="120">
        <v>0</v>
      </c>
      <c r="E64" s="120">
        <v>0</v>
      </c>
      <c r="F64" s="120">
        <v>2.7389999999999999</v>
      </c>
      <c r="G64" s="120">
        <v>0</v>
      </c>
      <c r="H64" s="120">
        <v>0</v>
      </c>
      <c r="I64" s="120">
        <v>6.6E-3</v>
      </c>
      <c r="J64" s="120">
        <v>0</v>
      </c>
      <c r="K64" s="120">
        <v>0</v>
      </c>
      <c r="L64" s="120">
        <v>0.19019800000000001</v>
      </c>
      <c r="M64" s="120">
        <v>0</v>
      </c>
      <c r="N64" s="120">
        <v>0</v>
      </c>
      <c r="O64" s="120">
        <v>0.53816399999999998</v>
      </c>
      <c r="P64" s="120">
        <v>0</v>
      </c>
      <c r="Q64" s="120">
        <v>0</v>
      </c>
      <c r="R64" s="120">
        <v>7.4431999999999998E-2</v>
      </c>
      <c r="S64" s="120">
        <v>0</v>
      </c>
      <c r="T64" s="120">
        <v>0</v>
      </c>
      <c r="U64" s="120">
        <v>3.0499999999999999E-2</v>
      </c>
      <c r="V64" s="120">
        <v>0</v>
      </c>
      <c r="W64" s="120">
        <v>0</v>
      </c>
      <c r="X64" s="120">
        <v>0.20346600000000001</v>
      </c>
      <c r="Y64" s="120">
        <v>0</v>
      </c>
      <c r="Z64" s="120">
        <v>0</v>
      </c>
      <c r="AA64" s="120">
        <v>11.37782</v>
      </c>
      <c r="AB64" s="120">
        <f t="shared" si="11"/>
        <v>0</v>
      </c>
      <c r="AC64" s="120">
        <f t="shared" si="11"/>
        <v>0</v>
      </c>
    </row>
    <row r="65" spans="1:29" ht="26.25" x14ac:dyDescent="0.4">
      <c r="A65" s="141"/>
      <c r="B65" s="123" t="s">
        <v>67</v>
      </c>
      <c r="C65" s="120">
        <f>SUM(C62:C64)</f>
        <v>15373.277248300001</v>
      </c>
      <c r="D65" s="120">
        <f t="shared" ref="D65:AC65" si="12">SUM(D62:D64)</f>
        <v>8319.0827000000008</v>
      </c>
      <c r="E65" s="120">
        <f t="shared" si="12"/>
        <v>12762.792234</v>
      </c>
      <c r="F65" s="120">
        <f t="shared" si="12"/>
        <v>2113.4473800000001</v>
      </c>
      <c r="G65" s="120">
        <f t="shared" si="12"/>
        <v>0</v>
      </c>
      <c r="H65" s="120">
        <f t="shared" si="12"/>
        <v>0</v>
      </c>
      <c r="I65" s="120">
        <f t="shared" si="12"/>
        <v>0.1128</v>
      </c>
      <c r="J65" s="120">
        <f t="shared" si="12"/>
        <v>0</v>
      </c>
      <c r="K65" s="120">
        <f t="shared" si="12"/>
        <v>0</v>
      </c>
      <c r="L65" s="120">
        <f t="shared" si="12"/>
        <v>47.288786000000002</v>
      </c>
      <c r="M65" s="120">
        <f t="shared" si="12"/>
        <v>0</v>
      </c>
      <c r="N65" s="120">
        <f t="shared" si="12"/>
        <v>0</v>
      </c>
      <c r="O65" s="120">
        <f t="shared" si="12"/>
        <v>661.38474800000006</v>
      </c>
      <c r="P65" s="120">
        <f t="shared" si="12"/>
        <v>0</v>
      </c>
      <c r="Q65" s="120">
        <f t="shared" si="12"/>
        <v>0</v>
      </c>
      <c r="R65" s="120">
        <f t="shared" si="12"/>
        <v>471.84222399999999</v>
      </c>
      <c r="S65" s="120">
        <f t="shared" si="12"/>
        <v>0</v>
      </c>
      <c r="T65" s="120">
        <f t="shared" si="12"/>
        <v>0</v>
      </c>
      <c r="U65" s="120">
        <f t="shared" si="12"/>
        <v>74.914900000000003</v>
      </c>
      <c r="V65" s="120">
        <f t="shared" si="12"/>
        <v>0</v>
      </c>
      <c r="W65" s="120">
        <f t="shared" si="12"/>
        <v>0</v>
      </c>
      <c r="X65" s="120">
        <f t="shared" si="12"/>
        <v>661.81096200000002</v>
      </c>
      <c r="Y65" s="120">
        <f t="shared" si="12"/>
        <v>0</v>
      </c>
      <c r="Z65" s="120">
        <f t="shared" si="12"/>
        <v>0</v>
      </c>
      <c r="AA65" s="120">
        <f t="shared" si="12"/>
        <v>19404.079048300002</v>
      </c>
      <c r="AB65" s="120">
        <f t="shared" si="12"/>
        <v>8319.0827000000008</v>
      </c>
      <c r="AC65" s="120">
        <f t="shared" si="12"/>
        <v>12762.792234</v>
      </c>
    </row>
    <row r="66" spans="1:29" ht="26.25" x14ac:dyDescent="0.4">
      <c r="A66" s="138" t="s">
        <v>68</v>
      </c>
      <c r="B66" s="142" t="s">
        <v>69</v>
      </c>
      <c r="C66" s="120">
        <v>27.7667</v>
      </c>
      <c r="D66" s="120">
        <v>0</v>
      </c>
      <c r="E66" s="120">
        <v>0</v>
      </c>
      <c r="F66" s="120">
        <v>1097.6155200000001</v>
      </c>
      <c r="G66" s="120">
        <v>88.718100000000007</v>
      </c>
      <c r="H66" s="120">
        <v>172.02099999999999</v>
      </c>
      <c r="I66" s="120">
        <v>8.8499999999999995E-2</v>
      </c>
      <c r="J66" s="120">
        <v>0</v>
      </c>
      <c r="K66" s="120">
        <v>0</v>
      </c>
      <c r="L66" s="120">
        <v>21.427199999999999</v>
      </c>
      <c r="M66" s="120">
        <v>0</v>
      </c>
      <c r="N66" s="120">
        <v>0</v>
      </c>
      <c r="O66" s="120">
        <v>39.612900000000003</v>
      </c>
      <c r="P66" s="120">
        <v>6.63</v>
      </c>
      <c r="Q66" s="120">
        <v>8.1199999999999992</v>
      </c>
      <c r="R66" s="120">
        <v>7.2702</v>
      </c>
      <c r="S66" s="120">
        <v>0</v>
      </c>
      <c r="T66" s="120">
        <v>0</v>
      </c>
      <c r="U66" s="120">
        <v>7.524</v>
      </c>
      <c r="V66" s="120">
        <v>0</v>
      </c>
      <c r="W66" s="120">
        <v>0</v>
      </c>
      <c r="X66" s="120">
        <v>88.354900000000001</v>
      </c>
      <c r="Y66" s="120">
        <v>0.48299999999999998</v>
      </c>
      <c r="Z66" s="120">
        <v>0.48299999999999998</v>
      </c>
      <c r="AA66" s="120">
        <v>1289.6599200000001</v>
      </c>
      <c r="AB66" s="120">
        <f>SUM(D66+G66+J66+M66+P66+S66+V66+Y66)</f>
        <v>95.831100000000006</v>
      </c>
      <c r="AC66" s="120">
        <f>SUM(E66+H66+K66+N66+Q66+T66+W66+Z66)</f>
        <v>180.624</v>
      </c>
    </row>
    <row r="67" spans="1:29" ht="26.25" x14ac:dyDescent="0.4">
      <c r="A67" s="138"/>
      <c r="B67" s="142" t="s">
        <v>70</v>
      </c>
      <c r="C67" s="120">
        <f>SUM(C66)</f>
        <v>27.7667</v>
      </c>
      <c r="D67" s="120">
        <f t="shared" ref="D67:AC67" si="13">SUM(D66)</f>
        <v>0</v>
      </c>
      <c r="E67" s="120">
        <f t="shared" si="13"/>
        <v>0</v>
      </c>
      <c r="F67" s="120">
        <f t="shared" si="13"/>
        <v>1097.6155200000001</v>
      </c>
      <c r="G67" s="120">
        <f t="shared" si="13"/>
        <v>88.718100000000007</v>
      </c>
      <c r="H67" s="120">
        <f t="shared" si="13"/>
        <v>172.02099999999999</v>
      </c>
      <c r="I67" s="120">
        <f t="shared" si="13"/>
        <v>8.8499999999999995E-2</v>
      </c>
      <c r="J67" s="120">
        <f t="shared" si="13"/>
        <v>0</v>
      </c>
      <c r="K67" s="120">
        <f t="shared" si="13"/>
        <v>0</v>
      </c>
      <c r="L67" s="120">
        <f t="shared" si="13"/>
        <v>21.427199999999999</v>
      </c>
      <c r="M67" s="120">
        <f t="shared" si="13"/>
        <v>0</v>
      </c>
      <c r="N67" s="120">
        <f t="shared" si="13"/>
        <v>0</v>
      </c>
      <c r="O67" s="120">
        <f t="shared" si="13"/>
        <v>39.612900000000003</v>
      </c>
      <c r="P67" s="120">
        <f t="shared" si="13"/>
        <v>6.63</v>
      </c>
      <c r="Q67" s="120">
        <f t="shared" si="13"/>
        <v>8.1199999999999992</v>
      </c>
      <c r="R67" s="120">
        <f t="shared" si="13"/>
        <v>7.2702</v>
      </c>
      <c r="S67" s="120">
        <f t="shared" si="13"/>
        <v>0</v>
      </c>
      <c r="T67" s="120">
        <f t="shared" si="13"/>
        <v>0</v>
      </c>
      <c r="U67" s="120">
        <f t="shared" si="13"/>
        <v>7.524</v>
      </c>
      <c r="V67" s="120">
        <f t="shared" si="13"/>
        <v>0</v>
      </c>
      <c r="W67" s="120">
        <f t="shared" si="13"/>
        <v>0</v>
      </c>
      <c r="X67" s="120">
        <f t="shared" si="13"/>
        <v>88.354900000000001</v>
      </c>
      <c r="Y67" s="120">
        <f t="shared" si="13"/>
        <v>0.48299999999999998</v>
      </c>
      <c r="Z67" s="120">
        <f t="shared" si="13"/>
        <v>0.48299999999999998</v>
      </c>
      <c r="AA67" s="120">
        <f t="shared" si="13"/>
        <v>1289.6599200000001</v>
      </c>
      <c r="AB67" s="120">
        <f t="shared" si="13"/>
        <v>95.831100000000006</v>
      </c>
      <c r="AC67" s="120">
        <f t="shared" si="13"/>
        <v>180.624</v>
      </c>
    </row>
    <row r="68" spans="1:29" ht="26.25" x14ac:dyDescent="0.4">
      <c r="A68" s="138" t="s">
        <v>71</v>
      </c>
      <c r="B68" s="142" t="s">
        <v>72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</row>
    <row r="69" spans="1:29" ht="26.25" x14ac:dyDescent="0.4">
      <c r="A69" s="138">
        <v>1</v>
      </c>
      <c r="B69" s="142" t="s">
        <v>73</v>
      </c>
      <c r="C69" s="120">
        <v>20.577100000000002</v>
      </c>
      <c r="D69" s="120">
        <v>23.63</v>
      </c>
      <c r="E69" s="120">
        <v>39.450000000000003</v>
      </c>
      <c r="F69" s="120">
        <v>10.854200000000001</v>
      </c>
      <c r="G69" s="120">
        <v>9.4600000000000009</v>
      </c>
      <c r="H69" s="120">
        <v>45.39</v>
      </c>
      <c r="I69" s="120">
        <v>0.27279999999999999</v>
      </c>
      <c r="J69" s="120">
        <v>0</v>
      </c>
      <c r="K69" s="120">
        <v>0</v>
      </c>
      <c r="L69" s="120">
        <v>1.2817000000000001</v>
      </c>
      <c r="M69" s="120">
        <v>0</v>
      </c>
      <c r="N69" s="120">
        <v>0</v>
      </c>
      <c r="O69" s="120">
        <v>5.5679999999999996</v>
      </c>
      <c r="P69" s="120">
        <v>7.52</v>
      </c>
      <c r="Q69" s="120">
        <v>9.6199999999999992</v>
      </c>
      <c r="R69" s="120">
        <v>0.45069999999999999</v>
      </c>
      <c r="S69" s="120">
        <v>0</v>
      </c>
      <c r="T69" s="120">
        <v>0</v>
      </c>
      <c r="U69" s="120">
        <v>0.64929999999999999</v>
      </c>
      <c r="V69" s="120">
        <v>0</v>
      </c>
      <c r="W69" s="120">
        <v>0</v>
      </c>
      <c r="X69" s="120">
        <v>8.3002000000000002</v>
      </c>
      <c r="Y69" s="120">
        <v>10.84</v>
      </c>
      <c r="Z69" s="120">
        <v>10.84</v>
      </c>
      <c r="AA69" s="120">
        <v>47.954000000000001</v>
      </c>
      <c r="AB69" s="120">
        <f t="shared" ref="AB69:AC73" si="14">SUM(D69+G69+J69+M69+P69+S69+V69+Y69)</f>
        <v>51.45</v>
      </c>
      <c r="AC69" s="120">
        <f t="shared" si="14"/>
        <v>105.30000000000001</v>
      </c>
    </row>
    <row r="70" spans="1:29" ht="26.25" x14ac:dyDescent="0.4">
      <c r="A70" s="138">
        <v>2</v>
      </c>
      <c r="B70" s="142" t="s">
        <v>74</v>
      </c>
      <c r="C70" s="120">
        <v>16.253499999999999</v>
      </c>
      <c r="D70" s="120">
        <v>65.304199999999994</v>
      </c>
      <c r="E70" s="120">
        <v>129.829661238</v>
      </c>
      <c r="F70" s="120">
        <v>21.096399999999999</v>
      </c>
      <c r="G70" s="120">
        <v>0</v>
      </c>
      <c r="H70" s="120">
        <v>14.136975831999999</v>
      </c>
      <c r="I70" s="120">
        <v>2.8E-3</v>
      </c>
      <c r="J70" s="120">
        <v>0</v>
      </c>
      <c r="K70" s="120">
        <v>0</v>
      </c>
      <c r="L70" s="120">
        <v>1.7727999999999999</v>
      </c>
      <c r="M70" s="120">
        <v>0</v>
      </c>
      <c r="N70" s="120">
        <v>0</v>
      </c>
      <c r="O70" s="120">
        <v>6.9493</v>
      </c>
      <c r="P70" s="120">
        <v>18.11</v>
      </c>
      <c r="Q70" s="120">
        <v>24.165509499999999</v>
      </c>
      <c r="R70" s="120">
        <v>1.0265</v>
      </c>
      <c r="S70" s="120">
        <v>0</v>
      </c>
      <c r="T70" s="120">
        <v>0</v>
      </c>
      <c r="U70" s="120">
        <v>1.1285000000000001</v>
      </c>
      <c r="V70" s="120">
        <v>0</v>
      </c>
      <c r="W70" s="120">
        <v>0</v>
      </c>
      <c r="X70" s="120">
        <v>9.9474999999999998</v>
      </c>
      <c r="Y70" s="120">
        <v>62.675712017000002</v>
      </c>
      <c r="Z70" s="120">
        <v>71.862812016999996</v>
      </c>
      <c r="AA70" s="120">
        <v>58.177300000000002</v>
      </c>
      <c r="AB70" s="120">
        <f t="shared" si="14"/>
        <v>146.08991201699999</v>
      </c>
      <c r="AC70" s="120">
        <f t="shared" si="14"/>
        <v>239.99495858699999</v>
      </c>
    </row>
    <row r="71" spans="1:29" ht="26.25" x14ac:dyDescent="0.4">
      <c r="A71" s="138">
        <v>3</v>
      </c>
      <c r="B71" s="142" t="s">
        <v>75</v>
      </c>
      <c r="C71" s="120">
        <v>0</v>
      </c>
      <c r="D71" s="120">
        <v>9.7346000000000004</v>
      </c>
      <c r="E71" s="120">
        <v>9.7346000000000004</v>
      </c>
      <c r="F71" s="120">
        <v>1</v>
      </c>
      <c r="G71" s="120">
        <v>0</v>
      </c>
      <c r="H71" s="120">
        <v>0</v>
      </c>
      <c r="I71" s="120">
        <v>0</v>
      </c>
      <c r="J71" s="120">
        <v>0</v>
      </c>
      <c r="K71" s="120">
        <v>0</v>
      </c>
      <c r="L71" s="120">
        <v>0</v>
      </c>
      <c r="M71" s="120">
        <v>0</v>
      </c>
      <c r="N71" s="120">
        <v>0</v>
      </c>
      <c r="O71" s="120">
        <v>0</v>
      </c>
      <c r="P71" s="120">
        <v>0</v>
      </c>
      <c r="Q71" s="120">
        <v>0</v>
      </c>
      <c r="R71" s="120">
        <v>0</v>
      </c>
      <c r="S71" s="120">
        <v>0</v>
      </c>
      <c r="T71" s="120">
        <v>0</v>
      </c>
      <c r="U71" s="120">
        <v>0</v>
      </c>
      <c r="V71" s="120">
        <v>0</v>
      </c>
      <c r="W71" s="120">
        <v>0</v>
      </c>
      <c r="X71" s="120">
        <v>0</v>
      </c>
      <c r="Y71" s="120">
        <v>14.324199999999999</v>
      </c>
      <c r="Z71" s="120">
        <v>14.324199999999999</v>
      </c>
      <c r="AA71" s="120">
        <v>1</v>
      </c>
      <c r="AB71" s="120">
        <f t="shared" si="14"/>
        <v>24.058799999999998</v>
      </c>
      <c r="AC71" s="120">
        <f t="shared" si="14"/>
        <v>24.058799999999998</v>
      </c>
    </row>
    <row r="72" spans="1:29" ht="26.25" x14ac:dyDescent="0.4">
      <c r="A72" s="138">
        <v>4</v>
      </c>
      <c r="B72" s="142" t="s">
        <v>76</v>
      </c>
      <c r="C72" s="120">
        <v>0</v>
      </c>
      <c r="D72" s="120">
        <v>15.7</v>
      </c>
      <c r="E72" s="120">
        <v>15.7</v>
      </c>
      <c r="F72" s="120">
        <v>10.02</v>
      </c>
      <c r="G72" s="120">
        <v>1.88</v>
      </c>
      <c r="H72" s="120">
        <v>2.37</v>
      </c>
      <c r="I72" s="120">
        <v>0</v>
      </c>
      <c r="J72" s="120">
        <v>0</v>
      </c>
      <c r="K72" s="120">
        <v>0</v>
      </c>
      <c r="L72" s="120">
        <v>0</v>
      </c>
      <c r="M72" s="120">
        <v>0.02</v>
      </c>
      <c r="N72" s="120">
        <v>0.02</v>
      </c>
      <c r="O72" s="120">
        <v>0</v>
      </c>
      <c r="P72" s="120">
        <v>0</v>
      </c>
      <c r="Q72" s="120">
        <v>0.31</v>
      </c>
      <c r="R72" s="120">
        <v>0</v>
      </c>
      <c r="S72" s="120">
        <v>0</v>
      </c>
      <c r="T72" s="120">
        <v>0</v>
      </c>
      <c r="U72" s="120">
        <v>0</v>
      </c>
      <c r="V72" s="120">
        <v>0</v>
      </c>
      <c r="W72" s="120">
        <v>0</v>
      </c>
      <c r="X72" s="120">
        <v>0</v>
      </c>
      <c r="Y72" s="120">
        <v>1.19</v>
      </c>
      <c r="Z72" s="120">
        <v>1.69</v>
      </c>
      <c r="AA72" s="120">
        <v>10.02</v>
      </c>
      <c r="AB72" s="120">
        <f t="shared" si="14"/>
        <v>18.79</v>
      </c>
      <c r="AC72" s="120">
        <f t="shared" si="14"/>
        <v>20.09</v>
      </c>
    </row>
    <row r="73" spans="1:29" ht="26.25" x14ac:dyDescent="0.4">
      <c r="A73" s="138"/>
      <c r="B73" s="142" t="s">
        <v>77</v>
      </c>
      <c r="C73" s="120">
        <f>SUM(C69:C72)</f>
        <v>36.830600000000004</v>
      </c>
      <c r="D73" s="120">
        <f t="shared" ref="D73:Z73" si="15">SUM(D69:D72)</f>
        <v>114.36879999999999</v>
      </c>
      <c r="E73" s="120">
        <f t="shared" si="15"/>
        <v>194.71426123800001</v>
      </c>
      <c r="F73" s="120">
        <f t="shared" si="15"/>
        <v>42.970600000000005</v>
      </c>
      <c r="G73" s="120">
        <f t="shared" si="15"/>
        <v>11.34</v>
      </c>
      <c r="H73" s="120">
        <f t="shared" si="15"/>
        <v>61.896975831999995</v>
      </c>
      <c r="I73" s="120">
        <f t="shared" si="15"/>
        <v>0.27560000000000001</v>
      </c>
      <c r="J73" s="120">
        <f t="shared" si="15"/>
        <v>0</v>
      </c>
      <c r="K73" s="120">
        <f t="shared" si="15"/>
        <v>0</v>
      </c>
      <c r="L73" s="120">
        <f t="shared" si="15"/>
        <v>3.0545</v>
      </c>
      <c r="M73" s="120">
        <f t="shared" si="15"/>
        <v>0.02</v>
      </c>
      <c r="N73" s="120">
        <f t="shared" si="15"/>
        <v>0.02</v>
      </c>
      <c r="O73" s="120">
        <f t="shared" si="15"/>
        <v>12.517299999999999</v>
      </c>
      <c r="P73" s="120">
        <f t="shared" si="15"/>
        <v>25.63</v>
      </c>
      <c r="Q73" s="120">
        <f t="shared" si="15"/>
        <v>34.095509499999999</v>
      </c>
      <c r="R73" s="120">
        <f t="shared" si="15"/>
        <v>1.4771999999999998</v>
      </c>
      <c r="S73" s="120">
        <f t="shared" si="15"/>
        <v>0</v>
      </c>
      <c r="T73" s="120">
        <f t="shared" si="15"/>
        <v>0</v>
      </c>
      <c r="U73" s="120">
        <f t="shared" si="15"/>
        <v>1.7778</v>
      </c>
      <c r="V73" s="120">
        <f t="shared" si="15"/>
        <v>0</v>
      </c>
      <c r="W73" s="120">
        <f t="shared" si="15"/>
        <v>0</v>
      </c>
      <c r="X73" s="120">
        <f t="shared" si="15"/>
        <v>18.247700000000002</v>
      </c>
      <c r="Y73" s="120">
        <f t="shared" si="15"/>
        <v>89.029912017000001</v>
      </c>
      <c r="Z73" s="120">
        <f t="shared" si="15"/>
        <v>98.717012017000002</v>
      </c>
      <c r="AA73" s="120">
        <f>SUM(C73+F73+I73+L73+O73+R73+U73+X73)</f>
        <v>117.15130000000002</v>
      </c>
      <c r="AB73" s="120">
        <f t="shared" si="14"/>
        <v>240.38871201699999</v>
      </c>
      <c r="AC73" s="120">
        <f t="shared" si="14"/>
        <v>389.44375858699999</v>
      </c>
    </row>
    <row r="74" spans="1:29" ht="26.25" x14ac:dyDescent="0.4">
      <c r="A74" s="138" t="s">
        <v>78</v>
      </c>
      <c r="B74" s="142" t="s">
        <v>79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</row>
    <row r="75" spans="1:29" ht="26.25" x14ac:dyDescent="0.4">
      <c r="A75" s="138">
        <v>1</v>
      </c>
      <c r="B75" s="142" t="s">
        <v>80</v>
      </c>
      <c r="C75" s="120">
        <v>0</v>
      </c>
      <c r="D75" s="120">
        <v>0</v>
      </c>
      <c r="E75" s="120">
        <v>0</v>
      </c>
      <c r="F75" s="120">
        <v>0</v>
      </c>
      <c r="G75" s="120">
        <v>0</v>
      </c>
      <c r="H75" s="120">
        <v>0</v>
      </c>
      <c r="I75" s="120">
        <v>0</v>
      </c>
      <c r="J75" s="120">
        <v>0</v>
      </c>
      <c r="K75" s="120">
        <v>0</v>
      </c>
      <c r="L75" s="120">
        <v>0</v>
      </c>
      <c r="M75" s="120">
        <v>0</v>
      </c>
      <c r="N75" s="120">
        <v>0</v>
      </c>
      <c r="O75" s="120">
        <v>0</v>
      </c>
      <c r="P75" s="120">
        <v>0</v>
      </c>
      <c r="Q75" s="120">
        <v>0</v>
      </c>
      <c r="R75" s="120">
        <v>0</v>
      </c>
      <c r="S75" s="120">
        <v>0</v>
      </c>
      <c r="T75" s="120">
        <v>0</v>
      </c>
      <c r="U75" s="120">
        <v>0</v>
      </c>
      <c r="V75" s="120">
        <v>0</v>
      </c>
      <c r="W75" s="120">
        <v>0</v>
      </c>
      <c r="X75" s="120">
        <v>0</v>
      </c>
      <c r="Y75" s="120">
        <v>0</v>
      </c>
      <c r="Z75" s="120">
        <v>0</v>
      </c>
      <c r="AA75" s="120">
        <v>0</v>
      </c>
      <c r="AB75" s="120">
        <f>SUM(D75+G75+J75+M75+P75+S75+V75+Y75)</f>
        <v>0</v>
      </c>
      <c r="AC75" s="120">
        <f>SUM(E75+H75+K75+N75+Q75+T75+W75+Z75)</f>
        <v>0</v>
      </c>
    </row>
    <row r="76" spans="1:29" ht="26.25" x14ac:dyDescent="0.4">
      <c r="A76" s="138">
        <v>2</v>
      </c>
      <c r="B76" s="142" t="s">
        <v>81</v>
      </c>
      <c r="C76" s="120">
        <v>22.580300000000001</v>
      </c>
      <c r="D76" s="120">
        <v>0</v>
      </c>
      <c r="E76" s="120">
        <v>0</v>
      </c>
      <c r="F76" s="120">
        <v>19.133400000000002</v>
      </c>
      <c r="G76" s="120">
        <v>0</v>
      </c>
      <c r="H76" s="120">
        <v>0</v>
      </c>
      <c r="I76" s="120">
        <v>0</v>
      </c>
      <c r="J76" s="120">
        <v>0</v>
      </c>
      <c r="K76" s="120">
        <v>0</v>
      </c>
      <c r="L76" s="120">
        <v>0</v>
      </c>
      <c r="M76" s="120">
        <v>0</v>
      </c>
      <c r="N76" s="120">
        <v>0</v>
      </c>
      <c r="O76" s="120">
        <v>4.1416000000000004</v>
      </c>
      <c r="P76" s="120">
        <v>0</v>
      </c>
      <c r="Q76" s="120">
        <v>0</v>
      </c>
      <c r="R76" s="120">
        <v>0.96819999999999995</v>
      </c>
      <c r="S76" s="120">
        <v>0</v>
      </c>
      <c r="T76" s="120">
        <v>0</v>
      </c>
      <c r="U76" s="120">
        <v>0.96819999999999995</v>
      </c>
      <c r="V76" s="120">
        <v>0</v>
      </c>
      <c r="W76" s="120">
        <v>0</v>
      </c>
      <c r="X76" s="120">
        <v>4.5663</v>
      </c>
      <c r="Y76" s="120">
        <v>0</v>
      </c>
      <c r="Z76" s="120">
        <v>0</v>
      </c>
      <c r="AA76" s="120">
        <v>52.357999999999997</v>
      </c>
      <c r="AB76" s="120">
        <f t="shared" ref="AB76:AC77" si="16">SUM(D76+G76+J76+M76+P76+S76+V76+Y76)</f>
        <v>0</v>
      </c>
      <c r="AC76" s="120">
        <f t="shared" si="16"/>
        <v>0</v>
      </c>
    </row>
    <row r="77" spans="1:29" ht="26.25" x14ac:dyDescent="0.4">
      <c r="A77" s="138"/>
      <c r="B77" s="142" t="s">
        <v>82</v>
      </c>
      <c r="C77" s="120">
        <f t="shared" ref="C77:Z77" si="17">SUM(C75:C76)</f>
        <v>22.580300000000001</v>
      </c>
      <c r="D77" s="120">
        <f t="shared" si="17"/>
        <v>0</v>
      </c>
      <c r="E77" s="120">
        <f t="shared" si="17"/>
        <v>0</v>
      </c>
      <c r="F77" s="120">
        <f t="shared" si="17"/>
        <v>19.133400000000002</v>
      </c>
      <c r="G77" s="120">
        <f t="shared" si="17"/>
        <v>0</v>
      </c>
      <c r="H77" s="120">
        <f t="shared" si="17"/>
        <v>0</v>
      </c>
      <c r="I77" s="120">
        <f t="shared" si="17"/>
        <v>0</v>
      </c>
      <c r="J77" s="120">
        <f t="shared" si="17"/>
        <v>0</v>
      </c>
      <c r="K77" s="120">
        <f t="shared" si="17"/>
        <v>0</v>
      </c>
      <c r="L77" s="120">
        <f t="shared" si="17"/>
        <v>0</v>
      </c>
      <c r="M77" s="120">
        <f t="shared" si="17"/>
        <v>0</v>
      </c>
      <c r="N77" s="120">
        <f t="shared" si="17"/>
        <v>0</v>
      </c>
      <c r="O77" s="120">
        <f t="shared" si="17"/>
        <v>4.1416000000000004</v>
      </c>
      <c r="P77" s="120">
        <f t="shared" si="17"/>
        <v>0</v>
      </c>
      <c r="Q77" s="120">
        <f t="shared" si="17"/>
        <v>0</v>
      </c>
      <c r="R77" s="120">
        <f t="shared" si="17"/>
        <v>0.96819999999999995</v>
      </c>
      <c r="S77" s="120">
        <f t="shared" si="17"/>
        <v>0</v>
      </c>
      <c r="T77" s="120">
        <f t="shared" si="17"/>
        <v>0</v>
      </c>
      <c r="U77" s="120">
        <f t="shared" si="17"/>
        <v>0.96819999999999995</v>
      </c>
      <c r="V77" s="120">
        <f t="shared" si="17"/>
        <v>0</v>
      </c>
      <c r="W77" s="120">
        <f t="shared" si="17"/>
        <v>0</v>
      </c>
      <c r="X77" s="120">
        <f t="shared" si="17"/>
        <v>4.5663</v>
      </c>
      <c r="Y77" s="120">
        <f t="shared" si="17"/>
        <v>0</v>
      </c>
      <c r="Z77" s="120">
        <f t="shared" si="17"/>
        <v>0</v>
      </c>
      <c r="AA77" s="120">
        <f>SUM(C77+F77+I77+L77+O77+R77+U77+X77)</f>
        <v>52.358000000000004</v>
      </c>
      <c r="AB77" s="120">
        <f t="shared" si="16"/>
        <v>0</v>
      </c>
      <c r="AC77" s="120">
        <f t="shared" si="16"/>
        <v>0</v>
      </c>
    </row>
    <row r="78" spans="1:29" ht="26.25" x14ac:dyDescent="0.4">
      <c r="A78" s="138"/>
      <c r="B78" s="142" t="s">
        <v>227</v>
      </c>
      <c r="C78" s="120">
        <f t="shared" ref="C78:AC78" si="18">SUM(C60,C65,C67,C73,C77)</f>
        <v>112198.9636202</v>
      </c>
      <c r="D78" s="120">
        <f t="shared" si="18"/>
        <v>36538.90859739219</v>
      </c>
      <c r="E78" s="120">
        <f t="shared" si="18"/>
        <v>55746.007191347533</v>
      </c>
      <c r="F78" s="120">
        <f t="shared" si="18"/>
        <v>93088.653900084013</v>
      </c>
      <c r="G78" s="120">
        <f t="shared" si="18"/>
        <v>27620.85457519866</v>
      </c>
      <c r="H78" s="120">
        <f t="shared" si="18"/>
        <v>46542.852512784601</v>
      </c>
      <c r="I78" s="120">
        <f t="shared" si="18"/>
        <v>3018.9349999999999</v>
      </c>
      <c r="J78" s="120">
        <f t="shared" si="18"/>
        <v>861.23287700000003</v>
      </c>
      <c r="K78" s="120">
        <f t="shared" si="18"/>
        <v>1911.4930413540001</v>
      </c>
      <c r="L78" s="120">
        <f t="shared" si="18"/>
        <v>5804.5783670000001</v>
      </c>
      <c r="M78" s="120">
        <f t="shared" si="18"/>
        <v>320.14999960099999</v>
      </c>
      <c r="N78" s="120">
        <f t="shared" si="18"/>
        <v>494.29976634399998</v>
      </c>
      <c r="O78" s="120">
        <f t="shared" si="18"/>
        <v>27054.766634999996</v>
      </c>
      <c r="P78" s="120">
        <f t="shared" si="18"/>
        <v>1089.4334134810003</v>
      </c>
      <c r="Q78" s="120">
        <f t="shared" si="18"/>
        <v>1786.5988451969999</v>
      </c>
      <c r="R78" s="120">
        <f t="shared" si="18"/>
        <v>2318.1452629919995</v>
      </c>
      <c r="S78" s="120">
        <f t="shared" si="18"/>
        <v>169.87846482700002</v>
      </c>
      <c r="T78" s="120">
        <f t="shared" si="18"/>
        <v>181.12586514100002</v>
      </c>
      <c r="U78" s="120">
        <f t="shared" si="18"/>
        <v>1702.2766199950001</v>
      </c>
      <c r="V78" s="120">
        <f t="shared" si="18"/>
        <v>4.6613980000000002</v>
      </c>
      <c r="W78" s="120">
        <f t="shared" si="18"/>
        <v>4.995698</v>
      </c>
      <c r="X78" s="120">
        <f t="shared" si="18"/>
        <v>10753.909274547799</v>
      </c>
      <c r="Y78" s="120">
        <f t="shared" si="18"/>
        <v>5823.9716396320009</v>
      </c>
      <c r="Z78" s="120">
        <f t="shared" si="18"/>
        <v>6046.3123912320007</v>
      </c>
      <c r="AA78" s="120">
        <f t="shared" si="18"/>
        <v>255940.22867988402</v>
      </c>
      <c r="AB78" s="120">
        <f t="shared" si="18"/>
        <v>72429.090965131836</v>
      </c>
      <c r="AC78" s="120">
        <f t="shared" si="18"/>
        <v>112713.68531140014</v>
      </c>
    </row>
    <row r="79" spans="1:29" ht="26.25" x14ac:dyDescent="0.4">
      <c r="A79" s="145"/>
      <c r="B79" s="145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</row>
    <row r="80" spans="1:29" x14ac:dyDescent="0.3">
      <c r="A80" s="147"/>
      <c r="B80" s="147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</row>
  </sheetData>
  <mergeCells count="57">
    <mergeCell ref="A1:Z1"/>
    <mergeCell ref="A2:Z2"/>
    <mergeCell ref="A3:AC3"/>
    <mergeCell ref="A4:A7"/>
    <mergeCell ref="B4:B7"/>
    <mergeCell ref="C4:E5"/>
    <mergeCell ref="F4:H5"/>
    <mergeCell ref="I4:K5"/>
    <mergeCell ref="L4:N5"/>
    <mergeCell ref="O4:Q5"/>
    <mergeCell ref="R4:T5"/>
    <mergeCell ref="U4:W5"/>
    <mergeCell ref="X4:Z5"/>
    <mergeCell ref="AA4:AC5"/>
    <mergeCell ref="C6:C7"/>
    <mergeCell ref="D6:E6"/>
    <mergeCell ref="F6:F7"/>
    <mergeCell ref="G6:H6"/>
    <mergeCell ref="I6:I7"/>
    <mergeCell ref="J6:K6"/>
    <mergeCell ref="AB6:AC6"/>
    <mergeCell ref="L6:L7"/>
    <mergeCell ref="M6:N6"/>
    <mergeCell ref="O6:O7"/>
    <mergeCell ref="P6:Q6"/>
    <mergeCell ref="R6:R7"/>
    <mergeCell ref="S6:T6"/>
    <mergeCell ref="U6:U7"/>
    <mergeCell ref="V6:W6"/>
    <mergeCell ref="X6:X7"/>
    <mergeCell ref="Y6:Z6"/>
    <mergeCell ref="AA6:AA7"/>
    <mergeCell ref="A24:Z24"/>
    <mergeCell ref="A25:Z25"/>
    <mergeCell ref="A26:Z26"/>
    <mergeCell ref="A27:AC27"/>
    <mergeCell ref="C28:E29"/>
    <mergeCell ref="F28:H29"/>
    <mergeCell ref="I28:K29"/>
    <mergeCell ref="L28:N29"/>
    <mergeCell ref="O28:Q29"/>
    <mergeCell ref="R28:T29"/>
    <mergeCell ref="U28:W29"/>
    <mergeCell ref="X28:Z29"/>
    <mergeCell ref="AA28:AC29"/>
    <mergeCell ref="D30:E30"/>
    <mergeCell ref="G30:H30"/>
    <mergeCell ref="I30:I31"/>
    <mergeCell ref="J30:K30"/>
    <mergeCell ref="M30:N30"/>
    <mergeCell ref="P30:Q30"/>
    <mergeCell ref="R30:R31"/>
    <mergeCell ref="S30:T30"/>
    <mergeCell ref="U30:U31"/>
    <mergeCell ref="V30:W30"/>
    <mergeCell ref="Y30:Z30"/>
    <mergeCell ref="AB30:AC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zoomScale="80" zoomScaleNormal="80" workbookViewId="0">
      <selection activeCell="G7" sqref="G7"/>
    </sheetView>
  </sheetViews>
  <sheetFormatPr defaultRowHeight="20.25" x14ac:dyDescent="0.3"/>
  <cols>
    <col min="1" max="1" width="11.5703125" style="113" bestFit="1" customWidth="1"/>
    <col min="2" max="2" width="37.85546875" style="113" customWidth="1"/>
    <col min="3" max="3" width="15.42578125" style="113" customWidth="1"/>
    <col min="4" max="4" width="21.140625" style="113" customWidth="1"/>
    <col min="5" max="5" width="16.5703125" style="113" customWidth="1"/>
    <col min="6" max="6" width="22" style="113" customWidth="1"/>
    <col min="7" max="7" width="15.140625" style="113" customWidth="1"/>
    <col min="8" max="8" width="16" style="113" customWidth="1"/>
    <col min="9" max="9" width="16.85546875" style="113" customWidth="1"/>
    <col min="10" max="10" width="16.140625" style="113" customWidth="1"/>
    <col min="11" max="11" width="16" style="113" customWidth="1"/>
    <col min="12" max="12" width="17.5703125" style="113" customWidth="1"/>
    <col min="13" max="13" width="15.85546875" style="113" customWidth="1"/>
    <col min="14" max="14" width="16" style="113" customWidth="1"/>
    <col min="15" max="16" width="18" style="113" customWidth="1"/>
    <col min="17" max="17" width="16.85546875" style="113" customWidth="1"/>
    <col min="18" max="18" width="24.42578125" style="113" customWidth="1"/>
    <col min="19" max="19" width="29.85546875" style="113" customWidth="1"/>
    <col min="20" max="20" width="32.42578125" style="113" customWidth="1"/>
    <col min="21" max="21" width="11.42578125" style="113" customWidth="1"/>
    <col min="22" max="16384" width="9.140625" style="113"/>
  </cols>
  <sheetData>
    <row r="1" spans="1:20" ht="26.25" x14ac:dyDescent="0.4">
      <c r="A1" s="931" t="s">
        <v>228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  <c r="P1" s="931"/>
      <c r="Q1" s="931"/>
      <c r="R1" s="931"/>
      <c r="S1" s="931"/>
      <c r="T1" s="931"/>
    </row>
    <row r="2" spans="1:20" ht="26.25" x14ac:dyDescent="0.4">
      <c r="A2" s="931" t="s">
        <v>229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931"/>
      <c r="O2" s="931"/>
      <c r="P2" s="931"/>
      <c r="Q2" s="931"/>
      <c r="R2" s="931"/>
      <c r="S2" s="931"/>
      <c r="T2" s="931"/>
    </row>
    <row r="3" spans="1:20" ht="27" thickBot="1" x14ac:dyDescent="0.45">
      <c r="A3" s="932" t="s">
        <v>230</v>
      </c>
      <c r="B3" s="933"/>
      <c r="C3" s="931"/>
      <c r="D3" s="931"/>
      <c r="E3" s="931"/>
      <c r="F3" s="933"/>
      <c r="G3" s="933"/>
      <c r="H3" s="933"/>
      <c r="I3" s="933"/>
      <c r="J3" s="933"/>
      <c r="K3" s="933"/>
      <c r="L3" s="933"/>
      <c r="M3" s="933"/>
      <c r="N3" s="933"/>
      <c r="O3" s="933"/>
      <c r="P3" s="933"/>
      <c r="Q3" s="933"/>
      <c r="R3" s="933"/>
      <c r="S3" s="933"/>
      <c r="T3" s="933"/>
    </row>
    <row r="4" spans="1:20" x14ac:dyDescent="0.3">
      <c r="A4" s="954" t="s">
        <v>210</v>
      </c>
      <c r="B4" s="955" t="s">
        <v>211</v>
      </c>
      <c r="C4" s="956" t="s">
        <v>231</v>
      </c>
      <c r="D4" s="957"/>
      <c r="E4" s="958"/>
      <c r="F4" s="941" t="s">
        <v>214</v>
      </c>
      <c r="G4" s="941"/>
      <c r="H4" s="969"/>
      <c r="I4" s="941" t="s">
        <v>215</v>
      </c>
      <c r="J4" s="941"/>
      <c r="K4" s="941"/>
      <c r="L4" s="954" t="s">
        <v>232</v>
      </c>
      <c r="M4" s="941"/>
      <c r="N4" s="941"/>
      <c r="O4" s="941" t="s">
        <v>216</v>
      </c>
      <c r="P4" s="941"/>
      <c r="Q4" s="941"/>
      <c r="R4" s="941" t="s">
        <v>233</v>
      </c>
      <c r="S4" s="941"/>
      <c r="T4" s="941"/>
    </row>
    <row r="5" spans="1:20" ht="21" thickBot="1" x14ac:dyDescent="0.35">
      <c r="A5" s="954"/>
      <c r="B5" s="955"/>
      <c r="C5" s="959"/>
      <c r="D5" s="960"/>
      <c r="E5" s="961"/>
      <c r="F5" s="969"/>
      <c r="G5" s="969"/>
      <c r="H5" s="969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</row>
    <row r="6" spans="1:20" x14ac:dyDescent="0.3">
      <c r="A6" s="954"/>
      <c r="B6" s="941"/>
      <c r="C6" s="949" t="s">
        <v>218</v>
      </c>
      <c r="D6" s="950" t="s">
        <v>219</v>
      </c>
      <c r="E6" s="950"/>
      <c r="F6" s="941" t="s">
        <v>218</v>
      </c>
      <c r="G6" s="942" t="s">
        <v>219</v>
      </c>
      <c r="H6" s="942"/>
      <c r="I6" s="941" t="s">
        <v>218</v>
      </c>
      <c r="J6" s="942" t="s">
        <v>219</v>
      </c>
      <c r="K6" s="942"/>
      <c r="L6" s="941" t="s">
        <v>218</v>
      </c>
      <c r="M6" s="942" t="s">
        <v>219</v>
      </c>
      <c r="N6" s="942"/>
      <c r="O6" s="941" t="s">
        <v>218</v>
      </c>
      <c r="P6" s="942" t="s">
        <v>219</v>
      </c>
      <c r="Q6" s="942"/>
      <c r="R6" s="941" t="s">
        <v>218</v>
      </c>
      <c r="S6" s="942" t="s">
        <v>219</v>
      </c>
      <c r="T6" s="942"/>
    </row>
    <row r="7" spans="1:20" ht="60.75" x14ac:dyDescent="0.3">
      <c r="A7" s="954"/>
      <c r="B7" s="941"/>
      <c r="C7" s="941"/>
      <c r="D7" s="114" t="s">
        <v>220</v>
      </c>
      <c r="E7" s="114" t="s">
        <v>221</v>
      </c>
      <c r="F7" s="941"/>
      <c r="G7" s="114" t="s">
        <v>220</v>
      </c>
      <c r="H7" s="114" t="s">
        <v>221</v>
      </c>
      <c r="I7" s="941"/>
      <c r="J7" s="114" t="s">
        <v>220</v>
      </c>
      <c r="K7" s="114" t="s">
        <v>221</v>
      </c>
      <c r="L7" s="941"/>
      <c r="M7" s="114" t="s">
        <v>220</v>
      </c>
      <c r="N7" s="114" t="s">
        <v>221</v>
      </c>
      <c r="O7" s="941"/>
      <c r="P7" s="114" t="s">
        <v>220</v>
      </c>
      <c r="Q7" s="114" t="s">
        <v>221</v>
      </c>
      <c r="R7" s="941"/>
      <c r="S7" s="114" t="s">
        <v>220</v>
      </c>
      <c r="T7" s="114" t="s">
        <v>221</v>
      </c>
    </row>
    <row r="8" spans="1:20" x14ac:dyDescent="0.3">
      <c r="A8" s="115" t="s">
        <v>13</v>
      </c>
      <c r="B8" s="116" t="s">
        <v>14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20" ht="26.25" x14ac:dyDescent="0.4">
      <c r="A9" s="148">
        <v>1</v>
      </c>
      <c r="B9" s="119" t="s">
        <v>15</v>
      </c>
      <c r="C9" s="120">
        <v>353.32730600000002</v>
      </c>
      <c r="D9" s="120">
        <v>27.05</v>
      </c>
      <c r="E9" s="120">
        <v>27.05</v>
      </c>
      <c r="F9" s="120">
        <v>416.13211799999999</v>
      </c>
      <c r="G9" s="120">
        <v>51.54</v>
      </c>
      <c r="H9" s="120">
        <v>74.018900000000002</v>
      </c>
      <c r="I9" s="120">
        <v>1155.1553967750001</v>
      </c>
      <c r="J9" s="120">
        <v>495.39</v>
      </c>
      <c r="K9" s="120">
        <v>754.47730000000001</v>
      </c>
      <c r="L9" s="120">
        <v>3473.7536420000001</v>
      </c>
      <c r="M9" s="120">
        <v>4.78</v>
      </c>
      <c r="N9" s="120">
        <v>4.78</v>
      </c>
      <c r="O9" s="120">
        <v>15887.747923999999</v>
      </c>
      <c r="P9" s="120">
        <v>5452.47</v>
      </c>
      <c r="Q9" s="120">
        <v>9807.4266000000007</v>
      </c>
      <c r="R9" s="120">
        <f>SUM(C9+F9+I9+L9+O9)</f>
        <v>21286.116386775</v>
      </c>
      <c r="S9" s="120">
        <f>SUM(D9+G9+J9+M9+P9)</f>
        <v>6031.2300000000005</v>
      </c>
      <c r="T9" s="120">
        <f>SUM(E9+H9+K9+N9+Q9)</f>
        <v>10667.7528</v>
      </c>
    </row>
    <row r="10" spans="1:20" ht="26.25" x14ac:dyDescent="0.4">
      <c r="A10" s="148">
        <v>2</v>
      </c>
      <c r="B10" s="119" t="s">
        <v>16</v>
      </c>
      <c r="C10" s="120">
        <v>737.35821999999996</v>
      </c>
      <c r="D10" s="120">
        <v>32.0792</v>
      </c>
      <c r="E10" s="120">
        <v>39.192500000000003</v>
      </c>
      <c r="F10" s="120">
        <v>622.82036000000005</v>
      </c>
      <c r="G10" s="120">
        <v>8.1766000000000005</v>
      </c>
      <c r="H10" s="120">
        <v>11.5341</v>
      </c>
      <c r="I10" s="120">
        <v>2009.2159446999999</v>
      </c>
      <c r="J10" s="120">
        <v>2038.2852</v>
      </c>
      <c r="K10" s="120">
        <v>3543.8373999999999</v>
      </c>
      <c r="L10" s="120">
        <v>1806.5534399999999</v>
      </c>
      <c r="M10" s="120">
        <v>2038.2852</v>
      </c>
      <c r="N10" s="120">
        <v>3580.6116000000002</v>
      </c>
      <c r="O10" s="120">
        <v>5547.3872799999999</v>
      </c>
      <c r="P10" s="120">
        <v>0</v>
      </c>
      <c r="Q10" s="120">
        <v>0</v>
      </c>
      <c r="R10" s="120">
        <f>SUM(C10+F10+I10+L10+O10)</f>
        <v>10723.3352447</v>
      </c>
      <c r="S10" s="120">
        <f t="shared" ref="S10:T12" si="0">SUM(D10+G10+J10+M10+P10)</f>
        <v>4116.8262000000004</v>
      </c>
      <c r="T10" s="120">
        <f t="shared" si="0"/>
        <v>7175.1756000000005</v>
      </c>
    </row>
    <row r="11" spans="1:20" ht="52.5" x14ac:dyDescent="0.4">
      <c r="A11" s="148">
        <v>3</v>
      </c>
      <c r="B11" s="119" t="s">
        <v>17</v>
      </c>
      <c r="C11" s="120">
        <v>71.034304000000006</v>
      </c>
      <c r="D11" s="120">
        <v>34.014137509000001</v>
      </c>
      <c r="E11" s="120">
        <v>39.234137509</v>
      </c>
      <c r="F11" s="120">
        <v>109.028812</v>
      </c>
      <c r="G11" s="120">
        <v>10.283885689</v>
      </c>
      <c r="H11" s="120">
        <v>16.547485688999998</v>
      </c>
      <c r="I11" s="120">
        <v>699.31276449999996</v>
      </c>
      <c r="J11" s="120">
        <v>503.68314231400001</v>
      </c>
      <c r="K11" s="120">
        <v>528.77044231399998</v>
      </c>
      <c r="L11" s="120">
        <v>1390.584928</v>
      </c>
      <c r="M11" s="120">
        <v>793.39754575500001</v>
      </c>
      <c r="N11" s="120">
        <v>1908.281645755</v>
      </c>
      <c r="O11" s="120">
        <v>3720.7535160000002</v>
      </c>
      <c r="P11" s="120">
        <v>822.90488055499998</v>
      </c>
      <c r="Q11" s="120">
        <v>893.61138055499998</v>
      </c>
      <c r="R11" s="120">
        <f>SUM(C11+F11+I11+L11+O11)</f>
        <v>5990.7143245000007</v>
      </c>
      <c r="S11" s="120">
        <f t="shared" si="0"/>
        <v>2164.2835918219998</v>
      </c>
      <c r="T11" s="120">
        <f t="shared" si="0"/>
        <v>3386.445091822</v>
      </c>
    </row>
    <row r="12" spans="1:20" ht="26.25" x14ac:dyDescent="0.4">
      <c r="A12" s="148">
        <v>4</v>
      </c>
      <c r="B12" s="119" t="s">
        <v>18</v>
      </c>
      <c r="C12" s="120">
        <v>104.960472</v>
      </c>
      <c r="D12" s="120">
        <v>0</v>
      </c>
      <c r="E12" s="120">
        <v>0</v>
      </c>
      <c r="F12" s="120">
        <v>149.32621599999999</v>
      </c>
      <c r="G12" s="120">
        <v>17.14</v>
      </c>
      <c r="H12" s="120">
        <v>17.14</v>
      </c>
      <c r="I12" s="120">
        <v>701.17600449999998</v>
      </c>
      <c r="J12" s="120">
        <v>3499.38</v>
      </c>
      <c r="K12" s="120">
        <v>6680.63</v>
      </c>
      <c r="L12" s="120">
        <v>639.46290399999998</v>
      </c>
      <c r="M12" s="120">
        <v>569.12</v>
      </c>
      <c r="N12" s="120">
        <v>1063.99</v>
      </c>
      <c r="O12" s="120">
        <v>2514.7016880000001</v>
      </c>
      <c r="P12" s="120">
        <v>635.9</v>
      </c>
      <c r="Q12" s="120">
        <v>1130.77</v>
      </c>
      <c r="R12" s="120">
        <f>SUM(C12+F12+I12+L12+O12)</f>
        <v>4109.6272845000003</v>
      </c>
      <c r="S12" s="120">
        <f t="shared" si="0"/>
        <v>4721.54</v>
      </c>
      <c r="T12" s="120">
        <f t="shared" si="0"/>
        <v>8892.5300000000007</v>
      </c>
    </row>
    <row r="13" spans="1:20" ht="26.25" x14ac:dyDescent="0.4">
      <c r="A13" s="148"/>
      <c r="B13" s="121" t="s">
        <v>19</v>
      </c>
      <c r="C13" s="120">
        <f t="shared" ref="C13:T13" si="1">SUM(C9:C12)</f>
        <v>1266.680302</v>
      </c>
      <c r="D13" s="120">
        <f t="shared" si="1"/>
        <v>93.143337508999991</v>
      </c>
      <c r="E13" s="120">
        <f t="shared" si="1"/>
        <v>105.476637509</v>
      </c>
      <c r="F13" s="120">
        <f t="shared" si="1"/>
        <v>1297.3075060000001</v>
      </c>
      <c r="G13" s="120">
        <f t="shared" si="1"/>
        <v>87.140485689000002</v>
      </c>
      <c r="H13" s="120">
        <f t="shared" si="1"/>
        <v>119.240485689</v>
      </c>
      <c r="I13" s="120">
        <f t="shared" si="1"/>
        <v>4564.8601104749996</v>
      </c>
      <c r="J13" s="120">
        <f t="shared" si="1"/>
        <v>6536.738342314</v>
      </c>
      <c r="K13" s="120">
        <f t="shared" si="1"/>
        <v>11507.715142314</v>
      </c>
      <c r="L13" s="120">
        <f t="shared" si="1"/>
        <v>7310.3549140000005</v>
      </c>
      <c r="M13" s="120">
        <f t="shared" si="1"/>
        <v>3405.5827457549999</v>
      </c>
      <c r="N13" s="120">
        <f t="shared" si="1"/>
        <v>6557.6632457550004</v>
      </c>
      <c r="O13" s="120">
        <f t="shared" si="1"/>
        <v>27670.590408</v>
      </c>
      <c r="P13" s="120">
        <f t="shared" si="1"/>
        <v>6911.274880555</v>
      </c>
      <c r="Q13" s="120">
        <f t="shared" si="1"/>
        <v>11831.807980555001</v>
      </c>
      <c r="R13" s="120">
        <f t="shared" si="1"/>
        <v>42109.793240474995</v>
      </c>
      <c r="S13" s="120">
        <f t="shared" si="1"/>
        <v>17033.879791822001</v>
      </c>
      <c r="T13" s="120">
        <f t="shared" si="1"/>
        <v>30121.903491821999</v>
      </c>
    </row>
    <row r="14" spans="1:20" ht="26.25" x14ac:dyDescent="0.4">
      <c r="A14" s="141" t="s">
        <v>20</v>
      </c>
      <c r="B14" s="123" t="s">
        <v>222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ht="26.25" x14ac:dyDescent="0.4">
      <c r="A15" s="141">
        <v>1</v>
      </c>
      <c r="B15" s="119" t="s">
        <v>22</v>
      </c>
      <c r="C15" s="120">
        <v>11.22232</v>
      </c>
      <c r="D15" s="120">
        <v>0</v>
      </c>
      <c r="E15" s="120">
        <v>0</v>
      </c>
      <c r="F15" s="120">
        <v>15.04846</v>
      </c>
      <c r="G15" s="120">
        <v>2.3668</v>
      </c>
      <c r="H15" s="120">
        <v>2.3668</v>
      </c>
      <c r="I15" s="120">
        <v>270.62540000000001</v>
      </c>
      <c r="J15" s="120">
        <v>103.2333</v>
      </c>
      <c r="K15" s="120">
        <v>105.2581</v>
      </c>
      <c r="L15" s="120">
        <v>121.66904</v>
      </c>
      <c r="M15" s="120">
        <v>143.61170000000001</v>
      </c>
      <c r="N15" s="120">
        <v>157.53370000000001</v>
      </c>
      <c r="O15" s="120">
        <v>493.35437999999999</v>
      </c>
      <c r="P15" s="120">
        <v>1682.9232999999999</v>
      </c>
      <c r="Q15" s="120">
        <v>1817.7302999999999</v>
      </c>
      <c r="R15" s="120">
        <f>SUM(C15+F15+I15+L15+O15)</f>
        <v>911.91959999999995</v>
      </c>
      <c r="S15" s="120">
        <f>SUM(D15+G15+J15+M15+P15)</f>
        <v>1932.1351</v>
      </c>
      <c r="T15" s="120">
        <f>SUM(E15+H15+K15+N15+Q15)</f>
        <v>2082.8888999999999</v>
      </c>
    </row>
    <row r="16" spans="1:20" ht="52.5" x14ac:dyDescent="0.4">
      <c r="A16" s="141">
        <v>2</v>
      </c>
      <c r="B16" s="119" t="s">
        <v>23</v>
      </c>
      <c r="C16" s="120">
        <v>5.0315200000000004</v>
      </c>
      <c r="D16" s="120">
        <v>0</v>
      </c>
      <c r="E16" s="120">
        <v>0</v>
      </c>
      <c r="F16" s="120">
        <v>14.242459999999999</v>
      </c>
      <c r="G16" s="120">
        <v>3.3363999999999998</v>
      </c>
      <c r="H16" s="120">
        <v>4.1943000000000001</v>
      </c>
      <c r="I16" s="120">
        <v>133.7671</v>
      </c>
      <c r="J16" s="120">
        <v>53.627499999999998</v>
      </c>
      <c r="K16" s="120">
        <v>69.335400000000007</v>
      </c>
      <c r="L16" s="120">
        <v>61.025039999999997</v>
      </c>
      <c r="M16" s="120">
        <v>43.861600000000003</v>
      </c>
      <c r="N16" s="120">
        <v>58.7851</v>
      </c>
      <c r="O16" s="120">
        <v>268.49257999999998</v>
      </c>
      <c r="P16" s="120">
        <v>819.39739999999995</v>
      </c>
      <c r="Q16" s="120">
        <v>1120.3263999999999</v>
      </c>
      <c r="R16" s="120">
        <f t="shared" ref="R16:T22" si="2">SUM(C16+F16+I16+L16+O16)</f>
        <v>482.55869999999993</v>
      </c>
      <c r="S16" s="120">
        <f t="shared" si="2"/>
        <v>920.22289999999998</v>
      </c>
      <c r="T16" s="120">
        <f t="shared" si="2"/>
        <v>1252.6412</v>
      </c>
    </row>
    <row r="17" spans="1:20" ht="26.25" x14ac:dyDescent="0.4">
      <c r="A17" s="141">
        <v>3</v>
      </c>
      <c r="B17" s="140" t="s">
        <v>24</v>
      </c>
      <c r="C17" s="120">
        <v>16.02242</v>
      </c>
      <c r="D17" s="120">
        <v>0</v>
      </c>
      <c r="E17" s="120">
        <v>0</v>
      </c>
      <c r="F17" s="120">
        <v>83.452860000000001</v>
      </c>
      <c r="G17" s="120">
        <v>1.865</v>
      </c>
      <c r="H17" s="120">
        <v>2.7650000000000001</v>
      </c>
      <c r="I17" s="120">
        <v>70.851699999999994</v>
      </c>
      <c r="J17" s="120">
        <v>1.7324999999999999</v>
      </c>
      <c r="K17" s="120">
        <v>29.682500000000001</v>
      </c>
      <c r="L17" s="120">
        <v>87.286339999999996</v>
      </c>
      <c r="M17" s="120">
        <v>0.98499999999999999</v>
      </c>
      <c r="N17" s="120">
        <v>4.6749999999999998</v>
      </c>
      <c r="O17" s="120">
        <v>424.93387999999999</v>
      </c>
      <c r="P17" s="120">
        <v>3.6</v>
      </c>
      <c r="Q17" s="120">
        <v>84.17</v>
      </c>
      <c r="R17" s="120">
        <f t="shared" si="2"/>
        <v>682.54719999999998</v>
      </c>
      <c r="S17" s="120">
        <f t="shared" si="2"/>
        <v>8.182500000000001</v>
      </c>
      <c r="T17" s="120">
        <f t="shared" si="2"/>
        <v>121.29249999999999</v>
      </c>
    </row>
    <row r="18" spans="1:20" ht="26.25" x14ac:dyDescent="0.4">
      <c r="A18" s="141">
        <v>4</v>
      </c>
      <c r="B18" s="119" t="s">
        <v>25</v>
      </c>
      <c r="C18" s="120">
        <v>27.407720000000001</v>
      </c>
      <c r="D18" s="120">
        <v>0</v>
      </c>
      <c r="E18" s="120">
        <v>0</v>
      </c>
      <c r="F18" s="120">
        <v>33.125660000000003</v>
      </c>
      <c r="G18" s="120">
        <v>9.0754000000000001</v>
      </c>
      <c r="H18" s="120">
        <v>11.307</v>
      </c>
      <c r="I18" s="120">
        <v>187.41605559999999</v>
      </c>
      <c r="J18" s="120">
        <v>13.528</v>
      </c>
      <c r="K18" s="120">
        <v>20.543099999999999</v>
      </c>
      <c r="L18" s="120">
        <v>462.06484</v>
      </c>
      <c r="M18" s="120">
        <v>14.6615</v>
      </c>
      <c r="N18" s="120">
        <v>14.6615</v>
      </c>
      <c r="O18" s="120">
        <v>2355.8631799999998</v>
      </c>
      <c r="P18" s="120">
        <v>10.5174</v>
      </c>
      <c r="Q18" s="120">
        <v>2369.4198999999999</v>
      </c>
      <c r="R18" s="120">
        <f t="shared" si="2"/>
        <v>3065.8774555999998</v>
      </c>
      <c r="S18" s="120">
        <f t="shared" si="2"/>
        <v>47.782299999999999</v>
      </c>
      <c r="T18" s="120">
        <f t="shared" si="2"/>
        <v>2415.9314999999997</v>
      </c>
    </row>
    <row r="19" spans="1:20" ht="47.25" x14ac:dyDescent="0.4">
      <c r="A19" s="141">
        <v>5</v>
      </c>
      <c r="B19" s="140" t="s">
        <v>26</v>
      </c>
      <c r="C19" s="120">
        <v>50.762</v>
      </c>
      <c r="D19" s="120">
        <v>0</v>
      </c>
      <c r="E19" s="120">
        <v>0</v>
      </c>
      <c r="F19" s="120">
        <v>27.7013</v>
      </c>
      <c r="G19" s="120">
        <v>0</v>
      </c>
      <c r="H19" s="120">
        <v>0</v>
      </c>
      <c r="I19" s="120">
        <v>126.4482</v>
      </c>
      <c r="J19" s="120">
        <v>3.1215000000000002</v>
      </c>
      <c r="K19" s="120">
        <v>5.7214999999999998</v>
      </c>
      <c r="L19" s="120">
        <v>269.37150000000003</v>
      </c>
      <c r="M19" s="120">
        <v>2.0813999999999999</v>
      </c>
      <c r="N19" s="120">
        <v>18.731400000000001</v>
      </c>
      <c r="O19" s="120">
        <v>1249.4106999999999</v>
      </c>
      <c r="P19" s="120">
        <v>70.558099999999996</v>
      </c>
      <c r="Q19" s="120">
        <v>139.4162</v>
      </c>
      <c r="R19" s="120">
        <f t="shared" si="2"/>
        <v>1723.6936999999998</v>
      </c>
      <c r="S19" s="120">
        <f t="shared" si="2"/>
        <v>75.760999999999996</v>
      </c>
      <c r="T19" s="120">
        <f t="shared" si="2"/>
        <v>163.8691</v>
      </c>
    </row>
    <row r="20" spans="1:20" ht="26.25" x14ac:dyDescent="0.4">
      <c r="A20" s="141">
        <v>6</v>
      </c>
      <c r="B20" s="140" t="s">
        <v>27</v>
      </c>
      <c r="C20" s="120">
        <v>20.758344000000001</v>
      </c>
      <c r="D20" s="120">
        <v>0</v>
      </c>
      <c r="E20" s="120">
        <v>0</v>
      </c>
      <c r="F20" s="120">
        <v>33.758431999999999</v>
      </c>
      <c r="G20" s="120">
        <v>0</v>
      </c>
      <c r="H20" s="120">
        <v>0</v>
      </c>
      <c r="I20" s="120">
        <v>222.33601999999999</v>
      </c>
      <c r="J20" s="120">
        <v>26.61</v>
      </c>
      <c r="K20" s="120">
        <v>52.003239999999998</v>
      </c>
      <c r="L20" s="120">
        <v>322.502408</v>
      </c>
      <c r="M20" s="120">
        <v>132.57259999999999</v>
      </c>
      <c r="N20" s="120">
        <v>262.17779999999999</v>
      </c>
      <c r="O20" s="120">
        <v>1593.622476</v>
      </c>
      <c r="P20" s="120">
        <v>387.63369999999998</v>
      </c>
      <c r="Q20" s="120">
        <v>775.01199999999994</v>
      </c>
      <c r="R20" s="120">
        <f t="shared" si="2"/>
        <v>2192.97768</v>
      </c>
      <c r="S20" s="120">
        <f t="shared" si="2"/>
        <v>546.81629999999996</v>
      </c>
      <c r="T20" s="120">
        <f t="shared" si="2"/>
        <v>1089.1930399999999</v>
      </c>
    </row>
    <row r="21" spans="1:20" ht="26.25" x14ac:dyDescent="0.4">
      <c r="A21" s="141">
        <v>7</v>
      </c>
      <c r="B21" s="139" t="s">
        <v>28</v>
      </c>
      <c r="C21" s="120">
        <v>3.0950000000000002</v>
      </c>
      <c r="D21" s="120">
        <v>0</v>
      </c>
      <c r="E21" s="120">
        <v>0</v>
      </c>
      <c r="F21" s="120">
        <v>3.4060000000000001</v>
      </c>
      <c r="G21" s="120">
        <v>0</v>
      </c>
      <c r="H21" s="120">
        <v>0.61899999999999999</v>
      </c>
      <c r="I21" s="120">
        <v>26.34</v>
      </c>
      <c r="J21" s="120">
        <v>5.0000000000000001E-3</v>
      </c>
      <c r="K21" s="120">
        <v>0.50980000000000003</v>
      </c>
      <c r="L21" s="120">
        <v>20.02</v>
      </c>
      <c r="M21" s="120">
        <v>0</v>
      </c>
      <c r="N21" s="120">
        <v>0</v>
      </c>
      <c r="O21" s="120">
        <v>103.01900000000001</v>
      </c>
      <c r="P21" s="120">
        <v>2.6103000000000001</v>
      </c>
      <c r="Q21" s="120">
        <v>208.93170000000001</v>
      </c>
      <c r="R21" s="120">
        <f t="shared" si="2"/>
        <v>155.88</v>
      </c>
      <c r="S21" s="120">
        <f t="shared" si="2"/>
        <v>2.6153</v>
      </c>
      <c r="T21" s="120">
        <f t="shared" si="2"/>
        <v>210.06050000000002</v>
      </c>
    </row>
    <row r="22" spans="1:20" ht="26.25" x14ac:dyDescent="0.4">
      <c r="A22" s="141">
        <v>8</v>
      </c>
      <c r="B22" s="124" t="s">
        <v>29</v>
      </c>
      <c r="C22" s="120">
        <v>4.8921999999999999</v>
      </c>
      <c r="D22" s="120">
        <v>0</v>
      </c>
      <c r="E22" s="120">
        <v>1</v>
      </c>
      <c r="F22" s="120">
        <v>9.4337</v>
      </c>
      <c r="G22" s="120">
        <v>0.1646</v>
      </c>
      <c r="H22" s="120">
        <v>0.1646</v>
      </c>
      <c r="I22" s="120">
        <v>52.180999999999997</v>
      </c>
      <c r="J22" s="120">
        <v>0</v>
      </c>
      <c r="K22" s="120">
        <v>3</v>
      </c>
      <c r="L22" s="120">
        <v>43.960099999999997</v>
      </c>
      <c r="M22" s="120">
        <v>0</v>
      </c>
      <c r="N22" s="120">
        <v>0</v>
      </c>
      <c r="O22" s="120">
        <v>207.2713</v>
      </c>
      <c r="P22" s="120">
        <v>0</v>
      </c>
      <c r="Q22" s="120">
        <v>5</v>
      </c>
      <c r="R22" s="120">
        <f t="shared" si="2"/>
        <v>317.73829999999998</v>
      </c>
      <c r="S22" s="120">
        <f t="shared" si="2"/>
        <v>0.1646</v>
      </c>
      <c r="T22" s="120">
        <f t="shared" si="2"/>
        <v>9.1646000000000001</v>
      </c>
    </row>
    <row r="23" spans="1:20" ht="26.25" x14ac:dyDescent="0.4">
      <c r="A23" s="141"/>
      <c r="B23" s="123" t="s">
        <v>30</v>
      </c>
      <c r="C23" s="120">
        <f t="shared" ref="C23:T23" si="3">SUM(C15:C22)</f>
        <v>139.19152400000002</v>
      </c>
      <c r="D23" s="120">
        <f t="shared" si="3"/>
        <v>0</v>
      </c>
      <c r="E23" s="120">
        <f t="shared" si="3"/>
        <v>1</v>
      </c>
      <c r="F23" s="120">
        <f t="shared" si="3"/>
        <v>220.16887199999999</v>
      </c>
      <c r="G23" s="120">
        <f t="shared" si="3"/>
        <v>16.808199999999999</v>
      </c>
      <c r="H23" s="120">
        <f t="shared" si="3"/>
        <v>21.416699999999999</v>
      </c>
      <c r="I23" s="120">
        <f t="shared" si="3"/>
        <v>1089.9654756</v>
      </c>
      <c r="J23" s="120">
        <f t="shared" si="3"/>
        <v>201.85779999999994</v>
      </c>
      <c r="K23" s="120">
        <f t="shared" si="3"/>
        <v>286.05363999999997</v>
      </c>
      <c r="L23" s="120">
        <f t="shared" si="3"/>
        <v>1387.8992680000001</v>
      </c>
      <c r="M23" s="120">
        <f t="shared" si="3"/>
        <v>337.77380000000005</v>
      </c>
      <c r="N23" s="120">
        <f t="shared" si="3"/>
        <v>516.56449999999995</v>
      </c>
      <c r="O23" s="120">
        <f t="shared" si="3"/>
        <v>6695.9674960000011</v>
      </c>
      <c r="P23" s="120">
        <f t="shared" si="3"/>
        <v>2977.2401999999997</v>
      </c>
      <c r="Q23" s="120">
        <f t="shared" si="3"/>
        <v>6520.0064999999995</v>
      </c>
      <c r="R23" s="120">
        <f t="shared" si="3"/>
        <v>9533.1926355999967</v>
      </c>
      <c r="S23" s="120">
        <f t="shared" si="3"/>
        <v>3533.68</v>
      </c>
      <c r="T23" s="120">
        <f t="shared" si="3"/>
        <v>7345.0413399999998</v>
      </c>
    </row>
    <row r="24" spans="1:20" ht="23.25" x14ac:dyDescent="0.35">
      <c r="A24" s="972"/>
      <c r="B24" s="972"/>
      <c r="C24" s="972"/>
      <c r="D24" s="972"/>
      <c r="E24" s="972"/>
      <c r="F24" s="972"/>
      <c r="G24" s="972"/>
      <c r="H24" s="972"/>
      <c r="I24" s="972"/>
      <c r="J24" s="972"/>
      <c r="K24" s="972"/>
      <c r="L24" s="972"/>
      <c r="M24" s="972"/>
      <c r="N24" s="972"/>
      <c r="O24" s="972"/>
      <c r="P24" s="972"/>
      <c r="Q24" s="972"/>
      <c r="R24" s="149"/>
      <c r="S24" s="149"/>
      <c r="T24" s="149"/>
    </row>
    <row r="25" spans="1:20" ht="23.25" x14ac:dyDescent="0.35">
      <c r="A25" s="973" t="s">
        <v>228</v>
      </c>
      <c r="B25" s="973"/>
      <c r="C25" s="973"/>
      <c r="D25" s="973"/>
      <c r="E25" s="973"/>
      <c r="F25" s="973"/>
      <c r="G25" s="973"/>
      <c r="H25" s="973"/>
      <c r="I25" s="973"/>
      <c r="J25" s="973"/>
      <c r="K25" s="973"/>
      <c r="L25" s="973"/>
      <c r="M25" s="973"/>
      <c r="N25" s="973"/>
      <c r="O25" s="973"/>
      <c r="P25" s="973"/>
      <c r="Q25" s="973"/>
      <c r="R25" s="149"/>
      <c r="S25" s="149"/>
      <c r="T25" s="149"/>
    </row>
    <row r="26" spans="1:20" ht="23.25" x14ac:dyDescent="0.35">
      <c r="A26" s="973" t="s">
        <v>234</v>
      </c>
      <c r="B26" s="973"/>
      <c r="C26" s="973"/>
      <c r="D26" s="973"/>
      <c r="E26" s="973"/>
      <c r="F26" s="973"/>
      <c r="G26" s="973"/>
      <c r="H26" s="973"/>
      <c r="I26" s="973"/>
      <c r="J26" s="973"/>
      <c r="K26" s="973"/>
      <c r="L26" s="973"/>
      <c r="M26" s="973"/>
      <c r="N26" s="973"/>
      <c r="O26" s="973"/>
      <c r="P26" s="973"/>
      <c r="Q26" s="973"/>
      <c r="R26" s="149"/>
      <c r="S26" s="149"/>
      <c r="T26" s="149"/>
    </row>
    <row r="27" spans="1:20" ht="24" thickBot="1" x14ac:dyDescent="0.4">
      <c r="A27" s="970" t="s">
        <v>235</v>
      </c>
      <c r="B27" s="971"/>
      <c r="C27" s="971"/>
      <c r="D27" s="971"/>
      <c r="E27" s="971"/>
      <c r="F27" s="971"/>
      <c r="G27" s="971"/>
      <c r="H27" s="971"/>
      <c r="I27" s="971"/>
      <c r="J27" s="971"/>
      <c r="K27" s="971"/>
      <c r="L27" s="971"/>
      <c r="M27" s="971"/>
      <c r="N27" s="971"/>
      <c r="O27" s="971"/>
      <c r="P27" s="971"/>
      <c r="Q27" s="971"/>
      <c r="R27" s="971"/>
      <c r="S27" s="971"/>
      <c r="T27" s="971"/>
    </row>
    <row r="28" spans="1:20" ht="22.5" x14ac:dyDescent="0.3">
      <c r="A28" s="128" t="s">
        <v>210</v>
      </c>
      <c r="B28" s="129" t="s">
        <v>211</v>
      </c>
      <c r="C28" s="956" t="s">
        <v>231</v>
      </c>
      <c r="D28" s="957"/>
      <c r="E28" s="958"/>
      <c r="F28" s="941" t="s">
        <v>214</v>
      </c>
      <c r="G28" s="941"/>
      <c r="H28" s="969"/>
      <c r="I28" s="941" t="s">
        <v>215</v>
      </c>
      <c r="J28" s="941"/>
      <c r="K28" s="941"/>
      <c r="L28" s="954" t="s">
        <v>232</v>
      </c>
      <c r="M28" s="941"/>
      <c r="N28" s="941"/>
      <c r="O28" s="941" t="s">
        <v>216</v>
      </c>
      <c r="P28" s="941"/>
      <c r="Q28" s="941"/>
      <c r="R28" s="941" t="s">
        <v>233</v>
      </c>
      <c r="S28" s="941"/>
      <c r="T28" s="941"/>
    </row>
    <row r="29" spans="1:20" ht="23.25" thickBot="1" x14ac:dyDescent="0.35">
      <c r="A29" s="131"/>
      <c r="B29" s="132"/>
      <c r="C29" s="959"/>
      <c r="D29" s="960"/>
      <c r="E29" s="961"/>
      <c r="F29" s="969"/>
      <c r="G29" s="969"/>
      <c r="H29" s="969"/>
      <c r="I29" s="941"/>
      <c r="J29" s="941"/>
      <c r="K29" s="941"/>
      <c r="L29" s="941"/>
      <c r="M29" s="941"/>
      <c r="N29" s="941"/>
      <c r="O29" s="941"/>
      <c r="P29" s="941"/>
      <c r="Q29" s="941"/>
      <c r="R29" s="941"/>
      <c r="S29" s="941"/>
      <c r="T29" s="941"/>
    </row>
    <row r="30" spans="1:20" ht="22.5" x14ac:dyDescent="0.3">
      <c r="A30" s="131"/>
      <c r="B30" s="132"/>
      <c r="C30" s="129" t="s">
        <v>218</v>
      </c>
      <c r="D30" s="922" t="s">
        <v>219</v>
      </c>
      <c r="E30" s="923"/>
      <c r="F30" s="129" t="s">
        <v>218</v>
      </c>
      <c r="G30" s="922" t="s">
        <v>219</v>
      </c>
      <c r="H30" s="923"/>
      <c r="I30" s="129" t="s">
        <v>218</v>
      </c>
      <c r="J30" s="922" t="s">
        <v>219</v>
      </c>
      <c r="K30" s="923"/>
      <c r="L30" s="129" t="s">
        <v>218</v>
      </c>
      <c r="M30" s="922" t="s">
        <v>219</v>
      </c>
      <c r="N30" s="923"/>
      <c r="O30" s="129" t="s">
        <v>218</v>
      </c>
      <c r="P30" s="922" t="s">
        <v>219</v>
      </c>
      <c r="Q30" s="923"/>
      <c r="R30" s="129" t="s">
        <v>218</v>
      </c>
      <c r="S30" s="922" t="s">
        <v>219</v>
      </c>
      <c r="T30" s="923"/>
    </row>
    <row r="31" spans="1:20" ht="67.5" x14ac:dyDescent="0.3">
      <c r="A31" s="133"/>
      <c r="B31" s="134"/>
      <c r="C31" s="134"/>
      <c r="D31" s="135" t="s">
        <v>220</v>
      </c>
      <c r="E31" s="135" t="s">
        <v>221</v>
      </c>
      <c r="F31" s="134"/>
      <c r="G31" s="135" t="s">
        <v>220</v>
      </c>
      <c r="H31" s="135" t="s">
        <v>221</v>
      </c>
      <c r="I31" s="134"/>
      <c r="J31" s="135" t="s">
        <v>220</v>
      </c>
      <c r="K31" s="135" t="s">
        <v>221</v>
      </c>
      <c r="L31" s="134"/>
      <c r="M31" s="135" t="s">
        <v>220</v>
      </c>
      <c r="N31" s="135" t="s">
        <v>221</v>
      </c>
      <c r="O31" s="134"/>
      <c r="P31" s="135" t="s">
        <v>220</v>
      </c>
      <c r="Q31" s="135" t="s">
        <v>221</v>
      </c>
      <c r="R31" s="134"/>
      <c r="S31" s="135" t="s">
        <v>220</v>
      </c>
      <c r="T31" s="135" t="s">
        <v>221</v>
      </c>
    </row>
    <row r="32" spans="1:20" ht="23.25" x14ac:dyDescent="0.35">
      <c r="A32" s="150" t="s">
        <v>31</v>
      </c>
      <c r="B32" s="151" t="s">
        <v>32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</row>
    <row r="33" spans="1:20" ht="26.25" x14ac:dyDescent="0.4">
      <c r="A33" s="153">
        <v>1</v>
      </c>
      <c r="B33" s="140" t="s">
        <v>33</v>
      </c>
      <c r="C33" s="154">
        <v>7.7691600000000003</v>
      </c>
      <c r="D33" s="154">
        <v>1.0281747999999999</v>
      </c>
      <c r="E33" s="154">
        <v>1.1381748</v>
      </c>
      <c r="F33" s="154">
        <v>28.484079999999999</v>
      </c>
      <c r="G33" s="154">
        <v>0.29570809999999997</v>
      </c>
      <c r="H33" s="154">
        <v>0.84973061000000005</v>
      </c>
      <c r="I33" s="154">
        <v>2662.9704778</v>
      </c>
      <c r="J33" s="154">
        <v>153.13314040399999</v>
      </c>
      <c r="K33" s="154">
        <v>245.078424243</v>
      </c>
      <c r="L33" s="154">
        <v>1786.1850199999999</v>
      </c>
      <c r="M33" s="154">
        <v>19.984014151</v>
      </c>
      <c r="N33" s="154">
        <v>21.605181335000001</v>
      </c>
      <c r="O33" s="154">
        <v>2313.2043399999998</v>
      </c>
      <c r="P33" s="154">
        <v>231.92156362899999</v>
      </c>
      <c r="Q33" s="154">
        <v>380.65144831600003</v>
      </c>
      <c r="R33" s="120">
        <f>SUM(C33+F33+I33+L33+O33)</f>
        <v>6798.6130778000006</v>
      </c>
      <c r="S33" s="120">
        <f>SUM(D33+G33+J33+M33+P33)</f>
        <v>406.36260108399995</v>
      </c>
      <c r="T33" s="120">
        <f>SUM(E33+H33+K33+N33+Q33)</f>
        <v>649.32295930400005</v>
      </c>
    </row>
    <row r="34" spans="1:20" ht="26.25" x14ac:dyDescent="0.4">
      <c r="A34" s="153">
        <v>2</v>
      </c>
      <c r="B34" s="140" t="s">
        <v>34</v>
      </c>
      <c r="C34" s="154">
        <v>56.524180000000001</v>
      </c>
      <c r="D34" s="154">
        <v>0.496</v>
      </c>
      <c r="E34" s="154">
        <v>3.2959999999999998</v>
      </c>
      <c r="F34" s="154">
        <v>35.726640000000003</v>
      </c>
      <c r="G34" s="154">
        <v>5.7331000000000003</v>
      </c>
      <c r="H34" s="154">
        <v>8.4550999999999998</v>
      </c>
      <c r="I34" s="154">
        <v>251.86444449999999</v>
      </c>
      <c r="J34" s="154">
        <v>252.96469999999999</v>
      </c>
      <c r="K34" s="154">
        <v>455.06240000000003</v>
      </c>
      <c r="L34" s="154">
        <v>663.99825999999996</v>
      </c>
      <c r="M34" s="154">
        <v>104.2286</v>
      </c>
      <c r="N34" s="154">
        <v>211.88149999999999</v>
      </c>
      <c r="O34" s="154">
        <v>2837.0328199999999</v>
      </c>
      <c r="P34" s="154">
        <v>846.51149999999905</v>
      </c>
      <c r="Q34" s="154">
        <v>1391.4547</v>
      </c>
      <c r="R34" s="120">
        <f t="shared" ref="R34:T53" si="4">SUM(C34+F34+I34+L34+O34)</f>
        <v>3845.1463444999999</v>
      </c>
      <c r="S34" s="120">
        <f t="shared" si="4"/>
        <v>1209.9338999999991</v>
      </c>
      <c r="T34" s="120">
        <f t="shared" si="4"/>
        <v>2070.1496999999999</v>
      </c>
    </row>
    <row r="35" spans="1:20" ht="47.25" x14ac:dyDescent="0.4">
      <c r="A35" s="153">
        <v>3</v>
      </c>
      <c r="B35" s="140" t="s">
        <v>35</v>
      </c>
      <c r="C35" s="154">
        <v>33.187600000000003</v>
      </c>
      <c r="D35" s="154">
        <v>0</v>
      </c>
      <c r="E35" s="154">
        <v>0</v>
      </c>
      <c r="F35" s="154">
        <v>14.485799999999999</v>
      </c>
      <c r="G35" s="154">
        <v>0</v>
      </c>
      <c r="H35" s="154">
        <v>0</v>
      </c>
      <c r="I35" s="154">
        <v>187.4042</v>
      </c>
      <c r="J35" s="154">
        <v>0</v>
      </c>
      <c r="K35" s="154">
        <v>0</v>
      </c>
      <c r="L35" s="154">
        <v>94.602199999999996</v>
      </c>
      <c r="M35" s="154">
        <v>0</v>
      </c>
      <c r="N35" s="154">
        <v>0</v>
      </c>
      <c r="O35" s="154">
        <v>213.0478</v>
      </c>
      <c r="P35" s="154">
        <v>1535.95597889735</v>
      </c>
      <c r="Q35" s="154">
        <v>2702.8092730194398</v>
      </c>
      <c r="R35" s="120">
        <f t="shared" si="4"/>
        <v>542.72759999999994</v>
      </c>
      <c r="S35" s="120">
        <f t="shared" si="4"/>
        <v>1535.95597889735</v>
      </c>
      <c r="T35" s="120">
        <f t="shared" si="4"/>
        <v>2702.8092730194398</v>
      </c>
    </row>
    <row r="36" spans="1:20" ht="47.25" x14ac:dyDescent="0.4">
      <c r="A36" s="153">
        <v>4</v>
      </c>
      <c r="B36" s="140" t="s">
        <v>36</v>
      </c>
      <c r="C36" s="154">
        <v>6.5049999999999999</v>
      </c>
      <c r="D36" s="154">
        <v>363.6592</v>
      </c>
      <c r="E36" s="154">
        <v>510.19188000000003</v>
      </c>
      <c r="F36" s="154">
        <v>23.2</v>
      </c>
      <c r="G36" s="154">
        <v>0</v>
      </c>
      <c r="H36" s="154">
        <v>0</v>
      </c>
      <c r="I36" s="154">
        <v>165.86</v>
      </c>
      <c r="J36" s="154">
        <v>0</v>
      </c>
      <c r="K36" s="154">
        <v>0</v>
      </c>
      <c r="L36" s="154">
        <v>211.864</v>
      </c>
      <c r="M36" s="154">
        <v>0</v>
      </c>
      <c r="N36" s="154">
        <v>0</v>
      </c>
      <c r="O36" s="154">
        <v>1122.5450000000001</v>
      </c>
      <c r="P36" s="154">
        <v>0</v>
      </c>
      <c r="Q36" s="154">
        <v>0</v>
      </c>
      <c r="R36" s="120">
        <f t="shared" si="4"/>
        <v>1529.9740000000002</v>
      </c>
      <c r="S36" s="120">
        <f t="shared" si="4"/>
        <v>363.6592</v>
      </c>
      <c r="T36" s="120">
        <f t="shared" si="4"/>
        <v>510.19188000000003</v>
      </c>
    </row>
    <row r="37" spans="1:20" ht="26.25" x14ac:dyDescent="0.4">
      <c r="A37" s="153">
        <v>5</v>
      </c>
      <c r="B37" s="140" t="s">
        <v>37</v>
      </c>
      <c r="C37" s="154">
        <v>3.0849000000000002</v>
      </c>
      <c r="D37" s="154">
        <v>0</v>
      </c>
      <c r="E37" s="154">
        <v>0</v>
      </c>
      <c r="F37" s="154">
        <v>4.8003999999999998</v>
      </c>
      <c r="G37" s="154">
        <v>0.45250000000000001</v>
      </c>
      <c r="H37" s="154">
        <v>0.45250000000000001</v>
      </c>
      <c r="I37" s="154">
        <v>65.928899999999999</v>
      </c>
      <c r="J37" s="154">
        <v>2.9826988000000001</v>
      </c>
      <c r="K37" s="154">
        <v>2.9826988000000001</v>
      </c>
      <c r="L37" s="154">
        <v>62.236899999999999</v>
      </c>
      <c r="M37" s="154">
        <v>70.798199999999994</v>
      </c>
      <c r="N37" s="154">
        <v>70.798199999999994</v>
      </c>
      <c r="O37" s="154">
        <v>277.45440000000002</v>
      </c>
      <c r="P37" s="154">
        <v>39.781469899999998</v>
      </c>
      <c r="Q37" s="154">
        <v>39.781469899999998</v>
      </c>
      <c r="R37" s="120">
        <f t="shared" si="4"/>
        <v>413.50549999999998</v>
      </c>
      <c r="S37" s="120">
        <f t="shared" si="4"/>
        <v>114.01486869999999</v>
      </c>
      <c r="T37" s="120">
        <f t="shared" si="4"/>
        <v>114.01486869999999</v>
      </c>
    </row>
    <row r="38" spans="1:20" ht="47.25" x14ac:dyDescent="0.4">
      <c r="A38" s="153">
        <v>6</v>
      </c>
      <c r="B38" s="140" t="s">
        <v>38</v>
      </c>
      <c r="C38" s="154">
        <v>1.75</v>
      </c>
      <c r="D38" s="154">
        <v>0</v>
      </c>
      <c r="E38" s="154">
        <v>0</v>
      </c>
      <c r="F38" s="154">
        <v>4.05</v>
      </c>
      <c r="G38" s="154">
        <v>0</v>
      </c>
      <c r="H38" s="154">
        <v>0</v>
      </c>
      <c r="I38" s="154">
        <v>111.1407</v>
      </c>
      <c r="J38" s="154">
        <v>0</v>
      </c>
      <c r="K38" s="154">
        <v>0</v>
      </c>
      <c r="L38" s="154">
        <v>36.61</v>
      </c>
      <c r="M38" s="154">
        <v>0</v>
      </c>
      <c r="N38" s="154">
        <v>0</v>
      </c>
      <c r="O38" s="154">
        <v>191.1977</v>
      </c>
      <c r="P38" s="154">
        <v>0</v>
      </c>
      <c r="Q38" s="154">
        <v>0</v>
      </c>
      <c r="R38" s="120">
        <f t="shared" si="4"/>
        <v>344.7484</v>
      </c>
      <c r="S38" s="120">
        <f t="shared" si="4"/>
        <v>0</v>
      </c>
      <c r="T38" s="120">
        <f t="shared" si="4"/>
        <v>0</v>
      </c>
    </row>
    <row r="39" spans="1:20" ht="26.25" x14ac:dyDescent="0.4">
      <c r="A39" s="153">
        <v>7</v>
      </c>
      <c r="B39" s="140" t="s">
        <v>39</v>
      </c>
      <c r="C39" s="154">
        <v>9.3986000000000001</v>
      </c>
      <c r="D39" s="154">
        <v>0</v>
      </c>
      <c r="E39" s="154">
        <v>0</v>
      </c>
      <c r="F39" s="154">
        <v>6.9287000000000001</v>
      </c>
      <c r="G39" s="154">
        <v>0.25280999999999998</v>
      </c>
      <c r="H39" s="154">
        <v>0.38048999999999999</v>
      </c>
      <c r="I39" s="154">
        <v>53.628300000000003</v>
      </c>
      <c r="J39" s="154">
        <v>203.21024</v>
      </c>
      <c r="K39" s="154">
        <v>271.62133999999998</v>
      </c>
      <c r="L39" s="154">
        <v>89.386799999999994</v>
      </c>
      <c r="M39" s="154">
        <v>49.859479999999998</v>
      </c>
      <c r="N39" s="154">
        <v>70.538849999999996</v>
      </c>
      <c r="O39" s="154">
        <v>92.5471</v>
      </c>
      <c r="P39" s="154">
        <v>5225.6009000000004</v>
      </c>
      <c r="Q39" s="154">
        <v>6402.3283700000002</v>
      </c>
      <c r="R39" s="120">
        <f t="shared" si="4"/>
        <v>251.8895</v>
      </c>
      <c r="S39" s="120">
        <f t="shared" si="4"/>
        <v>5478.9234300000007</v>
      </c>
      <c r="T39" s="120">
        <f t="shared" si="4"/>
        <v>6744.8690500000002</v>
      </c>
    </row>
    <row r="40" spans="1:20" ht="26.25" x14ac:dyDescent="0.4">
      <c r="A40" s="153">
        <v>8</v>
      </c>
      <c r="B40" s="140" t="s">
        <v>40</v>
      </c>
      <c r="C40" s="154">
        <v>3.0449999999999999</v>
      </c>
      <c r="D40" s="154">
        <v>0</v>
      </c>
      <c r="E40" s="154">
        <v>0</v>
      </c>
      <c r="F40" s="154">
        <v>2.7759999999999998</v>
      </c>
      <c r="G40" s="154">
        <v>1.1426000000000001</v>
      </c>
      <c r="H40" s="154">
        <v>1.1426000000000001</v>
      </c>
      <c r="I40" s="154">
        <v>13.585000000000001</v>
      </c>
      <c r="J40" s="154">
        <v>192.09700000000001</v>
      </c>
      <c r="K40" s="154">
        <v>204.74700000000001</v>
      </c>
      <c r="L40" s="154">
        <v>107.16500000000001</v>
      </c>
      <c r="M40" s="154">
        <v>2.3797000000000001</v>
      </c>
      <c r="N40" s="154">
        <v>12.169700000000001</v>
      </c>
      <c r="O40" s="154">
        <v>297.57900000000001</v>
      </c>
      <c r="P40" s="154">
        <v>3730.0010000000002</v>
      </c>
      <c r="Q40" s="154">
        <v>4008.6509999999998</v>
      </c>
      <c r="R40" s="120">
        <f t="shared" si="4"/>
        <v>424.15</v>
      </c>
      <c r="S40" s="120">
        <f t="shared" si="4"/>
        <v>3925.6203</v>
      </c>
      <c r="T40" s="120">
        <f t="shared" si="4"/>
        <v>4226.7102999999997</v>
      </c>
    </row>
    <row r="41" spans="1:20" ht="47.25" x14ac:dyDescent="0.4">
      <c r="A41" s="153">
        <v>9</v>
      </c>
      <c r="B41" s="140" t="s">
        <v>41</v>
      </c>
      <c r="C41" s="154">
        <v>3.6596000000000002</v>
      </c>
      <c r="D41" s="154">
        <v>80.031599999999997</v>
      </c>
      <c r="E41" s="154">
        <v>80.031599999999997</v>
      </c>
      <c r="F41" s="154">
        <v>7.5035999999999996</v>
      </c>
      <c r="G41" s="154">
        <v>0</v>
      </c>
      <c r="H41" s="154">
        <v>0</v>
      </c>
      <c r="I41" s="154">
        <v>694.52049999999997</v>
      </c>
      <c r="J41" s="154">
        <v>56.813400000000001</v>
      </c>
      <c r="K41" s="154">
        <v>56.813400000000001</v>
      </c>
      <c r="L41" s="154">
        <v>320.43119999999999</v>
      </c>
      <c r="M41" s="154">
        <v>133.14359999999999</v>
      </c>
      <c r="N41" s="154">
        <v>184.9136</v>
      </c>
      <c r="O41" s="154">
        <v>1390.0994000000001</v>
      </c>
      <c r="P41" s="154">
        <v>1.8743000000000001</v>
      </c>
      <c r="Q41" s="154">
        <v>1.8743000000000001</v>
      </c>
      <c r="R41" s="120">
        <f t="shared" si="4"/>
        <v>2416.2143000000001</v>
      </c>
      <c r="S41" s="120">
        <f t="shared" si="4"/>
        <v>271.86290000000002</v>
      </c>
      <c r="T41" s="120">
        <f t="shared" si="4"/>
        <v>323.63290000000001</v>
      </c>
    </row>
    <row r="42" spans="1:20" ht="47.25" x14ac:dyDescent="0.4">
      <c r="A42" s="153">
        <v>10</v>
      </c>
      <c r="B42" s="140" t="s">
        <v>42</v>
      </c>
      <c r="C42" s="154">
        <v>3.8473099999999998</v>
      </c>
      <c r="D42" s="154">
        <v>0</v>
      </c>
      <c r="E42" s="154">
        <v>0</v>
      </c>
      <c r="F42" s="154">
        <v>4.9270300000000002</v>
      </c>
      <c r="G42" s="154">
        <v>1.2699999999999999E-2</v>
      </c>
      <c r="H42" s="154">
        <v>0.1069</v>
      </c>
      <c r="I42" s="154">
        <v>56.693449999999999</v>
      </c>
      <c r="J42" s="154">
        <v>13.1911</v>
      </c>
      <c r="K42" s="154">
        <v>13.1911</v>
      </c>
      <c r="L42" s="154">
        <v>267.44367</v>
      </c>
      <c r="M42" s="154">
        <v>0</v>
      </c>
      <c r="N42" s="154">
        <v>0</v>
      </c>
      <c r="O42" s="154">
        <v>459.74774000000002</v>
      </c>
      <c r="P42" s="154">
        <v>136.94489999999999</v>
      </c>
      <c r="Q42" s="154">
        <v>136.94489999999999</v>
      </c>
      <c r="R42" s="120">
        <f t="shared" si="4"/>
        <v>792.65920000000006</v>
      </c>
      <c r="S42" s="120">
        <f t="shared" si="4"/>
        <v>150.14869999999999</v>
      </c>
      <c r="T42" s="120">
        <f t="shared" si="4"/>
        <v>150.24289999999999</v>
      </c>
    </row>
    <row r="43" spans="1:20" ht="26.25" x14ac:dyDescent="0.4">
      <c r="A43" s="153">
        <v>11</v>
      </c>
      <c r="B43" s="140" t="s">
        <v>43</v>
      </c>
      <c r="C43" s="154">
        <v>5.74E-2</v>
      </c>
      <c r="D43" s="154">
        <v>0</v>
      </c>
      <c r="E43" s="154">
        <v>0</v>
      </c>
      <c r="F43" s="154">
        <v>17.427399999999999</v>
      </c>
      <c r="G43" s="154">
        <v>0</v>
      </c>
      <c r="H43" s="154">
        <v>0</v>
      </c>
      <c r="I43" s="154">
        <v>24.409800000000001</v>
      </c>
      <c r="J43" s="154">
        <v>0.42149999999999999</v>
      </c>
      <c r="K43" s="154">
        <v>0.47310000000000002</v>
      </c>
      <c r="L43" s="154">
        <v>130.65459999999999</v>
      </c>
      <c r="M43" s="154">
        <v>1899.7177459320001</v>
      </c>
      <c r="N43" s="154">
        <v>1900.451745932</v>
      </c>
      <c r="O43" s="154">
        <v>411.19240000000002</v>
      </c>
      <c r="P43" s="154">
        <v>330.24320715900001</v>
      </c>
      <c r="Q43" s="154">
        <v>2383.6950071589999</v>
      </c>
      <c r="R43" s="120">
        <f t="shared" si="4"/>
        <v>583.74160000000006</v>
      </c>
      <c r="S43" s="120">
        <f t="shared" si="4"/>
        <v>2230.3824530910001</v>
      </c>
      <c r="T43" s="120">
        <f t="shared" si="4"/>
        <v>4284.6198530909996</v>
      </c>
    </row>
    <row r="44" spans="1:20" ht="47.25" x14ac:dyDescent="0.4">
      <c r="A44" s="153">
        <v>12</v>
      </c>
      <c r="B44" s="140" t="s">
        <v>44</v>
      </c>
      <c r="C44" s="154">
        <v>8.4079999999999995</v>
      </c>
      <c r="D44" s="154">
        <v>0.24</v>
      </c>
      <c r="E44" s="154">
        <v>0.43</v>
      </c>
      <c r="F44" s="154">
        <v>6.0179999999999998</v>
      </c>
      <c r="G44" s="154">
        <v>0.41</v>
      </c>
      <c r="H44" s="154">
        <v>0.49</v>
      </c>
      <c r="I44" s="154">
        <v>65.004999999999995</v>
      </c>
      <c r="J44" s="154">
        <v>23.38</v>
      </c>
      <c r="K44" s="154">
        <v>42.43</v>
      </c>
      <c r="L44" s="154">
        <v>267.565</v>
      </c>
      <c r="M44" s="154">
        <v>0.01</v>
      </c>
      <c r="N44" s="154">
        <v>0.85</v>
      </c>
      <c r="O44" s="154">
        <v>491.53129999999999</v>
      </c>
      <c r="P44" s="154">
        <v>496.4</v>
      </c>
      <c r="Q44" s="154">
        <v>1095.71</v>
      </c>
      <c r="R44" s="120">
        <f t="shared" si="4"/>
        <v>838.52729999999997</v>
      </c>
      <c r="S44" s="120">
        <f t="shared" si="4"/>
        <v>520.43999999999994</v>
      </c>
      <c r="T44" s="120">
        <f t="shared" si="4"/>
        <v>1139.9100000000001</v>
      </c>
    </row>
    <row r="45" spans="1:20" ht="70.5" x14ac:dyDescent="0.4">
      <c r="A45" s="153">
        <v>13</v>
      </c>
      <c r="B45" s="140" t="s">
        <v>45</v>
      </c>
      <c r="C45" s="154">
        <v>0.22051000000000001</v>
      </c>
      <c r="D45" s="154">
        <v>0</v>
      </c>
      <c r="E45" s="154">
        <v>0</v>
      </c>
      <c r="F45" s="154">
        <v>4.0572299999999997</v>
      </c>
      <c r="G45" s="154">
        <v>0</v>
      </c>
      <c r="H45" s="154">
        <v>0</v>
      </c>
      <c r="I45" s="154">
        <v>9.9835499999999993</v>
      </c>
      <c r="J45" s="154">
        <v>5.0217000000000001</v>
      </c>
      <c r="K45" s="154">
        <v>8.7309999999999999</v>
      </c>
      <c r="L45" s="154">
        <v>51.376869999999997</v>
      </c>
      <c r="M45" s="154">
        <v>56.016500000000001</v>
      </c>
      <c r="N45" s="154">
        <v>86.634500000000003</v>
      </c>
      <c r="O45" s="154">
        <v>34.695340000000002</v>
      </c>
      <c r="P45" s="154">
        <v>183.65090000000001</v>
      </c>
      <c r="Q45" s="154">
        <v>222.30850000000001</v>
      </c>
      <c r="R45" s="120">
        <f t="shared" si="4"/>
        <v>100.3335</v>
      </c>
      <c r="S45" s="120">
        <f t="shared" si="4"/>
        <v>244.6891</v>
      </c>
      <c r="T45" s="120">
        <f t="shared" si="4"/>
        <v>317.67399999999998</v>
      </c>
    </row>
    <row r="46" spans="1:20" ht="26.25" x14ac:dyDescent="0.4">
      <c r="A46" s="153">
        <v>14</v>
      </c>
      <c r="B46" s="140" t="s">
        <v>46</v>
      </c>
      <c r="C46" s="154">
        <v>4.2779999999999996</v>
      </c>
      <c r="D46" s="154">
        <v>0</v>
      </c>
      <c r="E46" s="154">
        <v>0</v>
      </c>
      <c r="F46" s="154">
        <v>5.6639999999999997</v>
      </c>
      <c r="G46" s="154">
        <v>0</v>
      </c>
      <c r="H46" s="154">
        <v>0</v>
      </c>
      <c r="I46" s="154">
        <v>43.674999999999997</v>
      </c>
      <c r="J46" s="154">
        <v>5.86</v>
      </c>
      <c r="K46" s="154">
        <v>7.6011791999999998</v>
      </c>
      <c r="L46" s="154">
        <v>63.924999999999997</v>
      </c>
      <c r="M46" s="154">
        <v>0</v>
      </c>
      <c r="N46" s="154">
        <v>0</v>
      </c>
      <c r="O46" s="154">
        <v>222.93029999999999</v>
      </c>
      <c r="P46" s="154">
        <v>1907.58</v>
      </c>
      <c r="Q46" s="154">
        <v>2198.3365397214002</v>
      </c>
      <c r="R46" s="120">
        <f t="shared" si="4"/>
        <v>340.47230000000002</v>
      </c>
      <c r="S46" s="120">
        <f t="shared" si="4"/>
        <v>1913.4399999999998</v>
      </c>
      <c r="T46" s="120">
        <f t="shared" si="4"/>
        <v>2205.9377189214001</v>
      </c>
    </row>
    <row r="47" spans="1:20" ht="26.25" x14ac:dyDescent="0.4">
      <c r="A47" s="153">
        <v>15</v>
      </c>
      <c r="B47" s="155" t="s">
        <v>47</v>
      </c>
      <c r="C47" s="154">
        <v>40.144364000000003</v>
      </c>
      <c r="D47" s="154">
        <v>0</v>
      </c>
      <c r="E47" s="154">
        <v>0</v>
      </c>
      <c r="F47" s="154">
        <v>34.988292000000001</v>
      </c>
      <c r="G47" s="154">
        <v>0</v>
      </c>
      <c r="H47" s="154">
        <v>0</v>
      </c>
      <c r="I47" s="154">
        <v>396.11532</v>
      </c>
      <c r="J47" s="154">
        <v>0</v>
      </c>
      <c r="K47" s="154">
        <v>0</v>
      </c>
      <c r="L47" s="154">
        <v>584.04734800000006</v>
      </c>
      <c r="M47" s="154">
        <v>1867.5749294</v>
      </c>
      <c r="N47" s="154">
        <v>2276.8789301000002</v>
      </c>
      <c r="O47" s="154">
        <v>10831.239256000001</v>
      </c>
      <c r="P47" s="154">
        <v>8984.18524520555</v>
      </c>
      <c r="Q47" s="154">
        <v>14442.4375569806</v>
      </c>
      <c r="R47" s="120">
        <f t="shared" si="4"/>
        <v>11886.534580000001</v>
      </c>
      <c r="S47" s="120">
        <f t="shared" si="4"/>
        <v>10851.76017460555</v>
      </c>
      <c r="T47" s="120">
        <f t="shared" si="4"/>
        <v>16719.316487080599</v>
      </c>
    </row>
    <row r="48" spans="1:20" ht="26.25" x14ac:dyDescent="0.4">
      <c r="A48" s="153">
        <v>16</v>
      </c>
      <c r="B48" s="155" t="s">
        <v>48</v>
      </c>
      <c r="C48" s="154">
        <v>30.946919999999999</v>
      </c>
      <c r="D48" s="154">
        <v>0</v>
      </c>
      <c r="E48" s="154">
        <v>0</v>
      </c>
      <c r="F48" s="154">
        <v>32.528559999999999</v>
      </c>
      <c r="G48" s="154">
        <v>0</v>
      </c>
      <c r="H48" s="154">
        <v>0</v>
      </c>
      <c r="I48" s="154">
        <v>1673.2132999999999</v>
      </c>
      <c r="J48" s="154">
        <v>0.15634880000000001</v>
      </c>
      <c r="K48" s="154">
        <v>1.2553322</v>
      </c>
      <c r="L48" s="154">
        <v>724.23104000000001</v>
      </c>
      <c r="M48" s="154">
        <v>0</v>
      </c>
      <c r="N48" s="154">
        <v>0</v>
      </c>
      <c r="O48" s="154">
        <v>3299.1708800000001</v>
      </c>
      <c r="P48" s="154">
        <v>2119.3050664050002</v>
      </c>
      <c r="Q48" s="154">
        <v>5284.0779522530001</v>
      </c>
      <c r="R48" s="120">
        <f t="shared" si="4"/>
        <v>5760.0907000000007</v>
      </c>
      <c r="S48" s="120">
        <f t="shared" si="4"/>
        <v>2119.4614152050003</v>
      </c>
      <c r="T48" s="120">
        <f t="shared" si="4"/>
        <v>5285.3332844530005</v>
      </c>
    </row>
    <row r="49" spans="1:21" ht="44.1" customHeight="1" x14ac:dyDescent="0.4">
      <c r="A49" s="153">
        <v>17</v>
      </c>
      <c r="B49" s="155" t="s">
        <v>49</v>
      </c>
      <c r="C49" s="154">
        <v>40.37773</v>
      </c>
      <c r="D49" s="154">
        <v>0</v>
      </c>
      <c r="E49" s="154">
        <v>0</v>
      </c>
      <c r="F49" s="154">
        <v>50.33849</v>
      </c>
      <c r="G49" s="154">
        <v>0</v>
      </c>
      <c r="H49" s="154">
        <v>0</v>
      </c>
      <c r="I49" s="154">
        <v>115.26165</v>
      </c>
      <c r="J49" s="154">
        <v>0</v>
      </c>
      <c r="K49" s="154">
        <v>0</v>
      </c>
      <c r="L49" s="154">
        <v>2392.28701</v>
      </c>
      <c r="M49" s="154">
        <v>0</v>
      </c>
      <c r="N49" s="154">
        <v>0</v>
      </c>
      <c r="O49" s="154">
        <v>8144.1235200000001</v>
      </c>
      <c r="P49" s="154">
        <v>4817.9745084599999</v>
      </c>
      <c r="Q49" s="154">
        <v>9204.5332875010008</v>
      </c>
      <c r="R49" s="120">
        <f t="shared" si="4"/>
        <v>10742.3884</v>
      </c>
      <c r="S49" s="120">
        <f t="shared" si="4"/>
        <v>4817.9745084599999</v>
      </c>
      <c r="T49" s="120">
        <f t="shared" si="4"/>
        <v>9204.5332875010008</v>
      </c>
    </row>
    <row r="50" spans="1:21" ht="44.1" customHeight="1" x14ac:dyDescent="0.4">
      <c r="A50" s="153">
        <v>18</v>
      </c>
      <c r="B50" s="155" t="s">
        <v>50</v>
      </c>
      <c r="C50" s="154">
        <v>1.9928999999999999</v>
      </c>
      <c r="D50" s="154">
        <v>0</v>
      </c>
      <c r="E50" s="154">
        <v>0</v>
      </c>
      <c r="F50" s="154">
        <v>4.8395000000000001</v>
      </c>
      <c r="G50" s="154">
        <v>0</v>
      </c>
      <c r="H50" s="154">
        <v>0</v>
      </c>
      <c r="I50" s="154">
        <v>42.259599999999999</v>
      </c>
      <c r="J50" s="154">
        <v>2.8</v>
      </c>
      <c r="K50" s="154">
        <v>3.94</v>
      </c>
      <c r="L50" s="154">
        <v>483.55450000000002</v>
      </c>
      <c r="M50" s="154">
        <v>48.3</v>
      </c>
      <c r="N50" s="154">
        <v>53.838827500000001</v>
      </c>
      <c r="O50" s="154">
        <v>2226.8636000000001</v>
      </c>
      <c r="P50" s="154">
        <v>2643.24</v>
      </c>
      <c r="Q50" s="154">
        <v>3541.58</v>
      </c>
      <c r="R50" s="120">
        <f t="shared" si="4"/>
        <v>2759.5101000000004</v>
      </c>
      <c r="S50" s="120">
        <f t="shared" si="4"/>
        <v>2694.3399999999997</v>
      </c>
      <c r="T50" s="120">
        <f t="shared" si="4"/>
        <v>3599.3588274999997</v>
      </c>
    </row>
    <row r="51" spans="1:21" ht="44.1" customHeight="1" x14ac:dyDescent="0.4">
      <c r="A51" s="153">
        <v>19</v>
      </c>
      <c r="B51" s="155" t="s">
        <v>51</v>
      </c>
      <c r="C51" s="154">
        <v>4.4999999999999998E-2</v>
      </c>
      <c r="D51" s="154">
        <v>0</v>
      </c>
      <c r="E51" s="154">
        <v>0</v>
      </c>
      <c r="F51" s="154">
        <v>4.4999999999999998E-2</v>
      </c>
      <c r="G51" s="154">
        <v>0</v>
      </c>
      <c r="H51" s="154">
        <v>0</v>
      </c>
      <c r="I51" s="154">
        <v>2.3591000000000002</v>
      </c>
      <c r="J51" s="154">
        <v>0</v>
      </c>
      <c r="K51" s="154">
        <v>0</v>
      </c>
      <c r="L51" s="154">
        <v>1.0130999999999999</v>
      </c>
      <c r="M51" s="154">
        <v>0</v>
      </c>
      <c r="N51" s="154">
        <v>0</v>
      </c>
      <c r="O51" s="154">
        <v>4.3559000000000001</v>
      </c>
      <c r="P51" s="154">
        <v>21.1418</v>
      </c>
      <c r="Q51" s="154">
        <v>26.100999999999999</v>
      </c>
      <c r="R51" s="120">
        <f t="shared" si="4"/>
        <v>7.8181000000000003</v>
      </c>
      <c r="S51" s="120">
        <f t="shared" si="4"/>
        <v>21.1418</v>
      </c>
      <c r="T51" s="120">
        <f t="shared" si="4"/>
        <v>26.100999999999999</v>
      </c>
    </row>
    <row r="52" spans="1:21" ht="44.1" customHeight="1" x14ac:dyDescent="0.4">
      <c r="A52" s="153">
        <v>20</v>
      </c>
      <c r="B52" s="155" t="s">
        <v>52</v>
      </c>
      <c r="C52" s="154">
        <v>0</v>
      </c>
      <c r="D52" s="154">
        <v>1.4104000000000001</v>
      </c>
      <c r="E52" s="154">
        <v>2.3116431</v>
      </c>
      <c r="F52" s="154">
        <v>0</v>
      </c>
      <c r="G52" s="154">
        <v>0.23230000000000001</v>
      </c>
      <c r="H52" s="154">
        <v>0.2787269</v>
      </c>
      <c r="I52" s="154">
        <v>39.335000000000001</v>
      </c>
      <c r="J52" s="154">
        <v>15.0319</v>
      </c>
      <c r="K52" s="154">
        <v>17.741499999999998</v>
      </c>
      <c r="L52" s="154">
        <v>31.495000000000001</v>
      </c>
      <c r="M52" s="154">
        <v>0</v>
      </c>
      <c r="N52" s="154">
        <v>0</v>
      </c>
      <c r="O52" s="154">
        <v>112.8603</v>
      </c>
      <c r="P52" s="154">
        <v>49.874499999999998</v>
      </c>
      <c r="Q52" s="154">
        <v>74.381037794999997</v>
      </c>
      <c r="R52" s="120">
        <f t="shared" si="4"/>
        <v>183.69029999999998</v>
      </c>
      <c r="S52" s="120">
        <f t="shared" si="4"/>
        <v>66.549099999999996</v>
      </c>
      <c r="T52" s="120">
        <f t="shared" si="4"/>
        <v>94.712907794999992</v>
      </c>
    </row>
    <row r="53" spans="1:21" ht="44.1" customHeight="1" x14ac:dyDescent="0.4">
      <c r="A53" s="153">
        <v>21</v>
      </c>
      <c r="B53" s="155" t="s">
        <v>53</v>
      </c>
      <c r="C53" s="154">
        <v>0.25459999999999999</v>
      </c>
      <c r="D53" s="154">
        <v>0</v>
      </c>
      <c r="E53" s="154">
        <v>0</v>
      </c>
      <c r="F53" s="154">
        <v>0.1273</v>
      </c>
      <c r="G53" s="154">
        <v>0</v>
      </c>
      <c r="H53" s="154">
        <v>0</v>
      </c>
      <c r="I53" s="154">
        <v>2.9738000000000002</v>
      </c>
      <c r="J53" s="154">
        <v>0</v>
      </c>
      <c r="K53" s="154">
        <v>0</v>
      </c>
      <c r="L53" s="154">
        <v>4.1250999999999998</v>
      </c>
      <c r="M53" s="154">
        <v>0</v>
      </c>
      <c r="N53" s="154">
        <v>0</v>
      </c>
      <c r="O53" s="154">
        <v>3.1745000000000001</v>
      </c>
      <c r="P53" s="154">
        <v>2056.9816840839499</v>
      </c>
      <c r="Q53" s="154">
        <v>3082.9504352129502</v>
      </c>
      <c r="R53" s="120">
        <f t="shared" si="4"/>
        <v>10.6553</v>
      </c>
      <c r="S53" s="120">
        <f t="shared" si="4"/>
        <v>2056.9816840839499</v>
      </c>
      <c r="T53" s="120">
        <f t="shared" si="4"/>
        <v>3082.9504352129502</v>
      </c>
    </row>
    <row r="54" spans="1:21" ht="44.1" customHeight="1" x14ac:dyDescent="0.35">
      <c r="A54" s="150"/>
      <c r="B54" s="151" t="s">
        <v>54</v>
      </c>
      <c r="C54" s="154">
        <f>SUM(C33:C53)</f>
        <v>255.49677399999999</v>
      </c>
      <c r="D54" s="154">
        <f t="shared" ref="D54:T54" si="5">SUM(D33:D53)</f>
        <v>446.86537480000004</v>
      </c>
      <c r="E54" s="154">
        <f t="shared" si="5"/>
        <v>597.39929789999997</v>
      </c>
      <c r="F54" s="154">
        <f t="shared" si="5"/>
        <v>288.916022</v>
      </c>
      <c r="G54" s="154">
        <f t="shared" si="5"/>
        <v>8.5317180999999991</v>
      </c>
      <c r="H54" s="154">
        <f t="shared" si="5"/>
        <v>12.15604751</v>
      </c>
      <c r="I54" s="154">
        <f t="shared" si="5"/>
        <v>6678.1870923000006</v>
      </c>
      <c r="J54" s="154">
        <f t="shared" si="5"/>
        <v>927.06372800399993</v>
      </c>
      <c r="K54" s="154">
        <f t="shared" si="5"/>
        <v>1331.6684744430002</v>
      </c>
      <c r="L54" s="154">
        <f t="shared" si="5"/>
        <v>8374.1976180000001</v>
      </c>
      <c r="M54" s="154">
        <f t="shared" si="5"/>
        <v>4252.0127694830007</v>
      </c>
      <c r="N54" s="154">
        <f t="shared" si="5"/>
        <v>4890.5610348669998</v>
      </c>
      <c r="O54" s="154">
        <f t="shared" si="5"/>
        <v>34976.59259600001</v>
      </c>
      <c r="P54" s="154">
        <f t="shared" si="5"/>
        <v>35359.168523739841</v>
      </c>
      <c r="Q54" s="154">
        <f t="shared" si="5"/>
        <v>56620.606777858389</v>
      </c>
      <c r="R54" s="154">
        <f t="shared" si="5"/>
        <v>50573.3901023</v>
      </c>
      <c r="S54" s="154">
        <f t="shared" si="5"/>
        <v>40993.642114126844</v>
      </c>
      <c r="T54" s="154">
        <f t="shared" si="5"/>
        <v>63452.391632578394</v>
      </c>
    </row>
    <row r="55" spans="1:21" ht="44.1" customHeight="1" x14ac:dyDescent="0.35">
      <c r="A55" s="150" t="s">
        <v>55</v>
      </c>
      <c r="B55" s="151" t="s">
        <v>56</v>
      </c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</row>
    <row r="56" spans="1:21" ht="44.1" customHeight="1" x14ac:dyDescent="0.4">
      <c r="A56" s="150">
        <v>1</v>
      </c>
      <c r="B56" s="151" t="s">
        <v>57</v>
      </c>
      <c r="C56" s="154">
        <v>92.426680000000005</v>
      </c>
      <c r="D56" s="154">
        <v>0</v>
      </c>
      <c r="E56" s="154">
        <v>0</v>
      </c>
      <c r="F56" s="154">
        <v>43.744239999999998</v>
      </c>
      <c r="G56" s="154">
        <v>1.3172170000000001</v>
      </c>
      <c r="H56" s="154">
        <v>1.9105351749999999</v>
      </c>
      <c r="I56" s="154">
        <v>261.0967</v>
      </c>
      <c r="J56" s="154">
        <v>17.269396</v>
      </c>
      <c r="K56" s="154">
        <v>30.5887654</v>
      </c>
      <c r="L56" s="154">
        <v>245.64966000000001</v>
      </c>
      <c r="M56" s="154">
        <v>60.757812995999998</v>
      </c>
      <c r="N56" s="154">
        <v>104.69937269</v>
      </c>
      <c r="O56" s="154">
        <v>1094.92722</v>
      </c>
      <c r="P56" s="154">
        <v>108.640074394</v>
      </c>
      <c r="Q56" s="154">
        <v>150.221317857</v>
      </c>
      <c r="R56" s="120">
        <f t="shared" ref="R56:T57" si="6">SUM(C56+F56+I56+L56+O56)</f>
        <v>1737.8445000000002</v>
      </c>
      <c r="S56" s="120">
        <f t="shared" si="6"/>
        <v>187.98450038999999</v>
      </c>
      <c r="T56" s="120">
        <f t="shared" si="6"/>
        <v>287.419991122</v>
      </c>
    </row>
    <row r="57" spans="1:21" ht="44.1" customHeight="1" x14ac:dyDescent="0.4">
      <c r="A57" s="153">
        <v>2</v>
      </c>
      <c r="B57" s="156" t="s">
        <v>58</v>
      </c>
      <c r="C57" s="154">
        <v>30.234999999999999</v>
      </c>
      <c r="D57" s="154">
        <v>0</v>
      </c>
      <c r="E57" s="154">
        <v>0</v>
      </c>
      <c r="F57" s="154">
        <v>32.789499999999997</v>
      </c>
      <c r="G57" s="154">
        <v>0.80900000000000005</v>
      </c>
      <c r="H57" s="154">
        <v>0.92900000000000005</v>
      </c>
      <c r="I57" s="154">
        <v>87.626400000000004</v>
      </c>
      <c r="J57" s="154">
        <v>5.6319999999999997</v>
      </c>
      <c r="K57" s="154">
        <v>11.96</v>
      </c>
      <c r="L57" s="154">
        <v>202.62440000000001</v>
      </c>
      <c r="M57" s="154">
        <v>35.688000000000002</v>
      </c>
      <c r="N57" s="154">
        <v>70.486999999999995</v>
      </c>
      <c r="O57" s="154">
        <v>494.17579999999998</v>
      </c>
      <c r="P57" s="154">
        <v>150.10599999999999</v>
      </c>
      <c r="Q57" s="154">
        <v>243.352</v>
      </c>
      <c r="R57" s="120">
        <f t="shared" si="6"/>
        <v>847.4511</v>
      </c>
      <c r="S57" s="120">
        <f t="shared" si="6"/>
        <v>192.23500000000001</v>
      </c>
      <c r="T57" s="120">
        <f t="shared" si="6"/>
        <v>326.72800000000001</v>
      </c>
    </row>
    <row r="58" spans="1:21" ht="44.1" customHeight="1" x14ac:dyDescent="0.35">
      <c r="A58" s="150"/>
      <c r="B58" s="151" t="s">
        <v>59</v>
      </c>
      <c r="C58" s="154">
        <f t="shared" ref="C58:T58" si="7">SUM(C56:C57)</f>
        <v>122.66168</v>
      </c>
      <c r="D58" s="154">
        <f t="shared" si="7"/>
        <v>0</v>
      </c>
      <c r="E58" s="154">
        <f t="shared" si="7"/>
        <v>0</v>
      </c>
      <c r="F58" s="154">
        <f t="shared" si="7"/>
        <v>76.533739999999995</v>
      </c>
      <c r="G58" s="154">
        <f t="shared" si="7"/>
        <v>2.126217</v>
      </c>
      <c r="H58" s="154">
        <f t="shared" si="7"/>
        <v>2.839535175</v>
      </c>
      <c r="I58" s="154">
        <f t="shared" si="7"/>
        <v>348.72309999999999</v>
      </c>
      <c r="J58" s="154">
        <f t="shared" si="7"/>
        <v>22.901395999999998</v>
      </c>
      <c r="K58" s="154">
        <f t="shared" si="7"/>
        <v>42.548765400000001</v>
      </c>
      <c r="L58" s="154">
        <f t="shared" si="7"/>
        <v>448.27406000000002</v>
      </c>
      <c r="M58" s="154">
        <f t="shared" si="7"/>
        <v>96.445812996000001</v>
      </c>
      <c r="N58" s="154">
        <f t="shared" si="7"/>
        <v>175.18637268999998</v>
      </c>
      <c r="O58" s="154">
        <f t="shared" si="7"/>
        <v>1589.10302</v>
      </c>
      <c r="P58" s="154">
        <f t="shared" si="7"/>
        <v>258.746074394</v>
      </c>
      <c r="Q58" s="154">
        <f t="shared" si="7"/>
        <v>393.57331785700001</v>
      </c>
      <c r="R58" s="154">
        <f t="shared" si="7"/>
        <v>2585.2956000000004</v>
      </c>
      <c r="S58" s="154">
        <f t="shared" si="7"/>
        <v>380.21950039000001</v>
      </c>
      <c r="T58" s="154">
        <f t="shared" si="7"/>
        <v>614.14799112200001</v>
      </c>
    </row>
    <row r="59" spans="1:21" ht="44.1" customHeight="1" x14ac:dyDescent="0.35">
      <c r="A59" s="151" t="s">
        <v>60</v>
      </c>
      <c r="B59" s="157"/>
      <c r="C59" s="154">
        <f t="shared" ref="C59:T59" si="8">SUM(C13,C23,C54)</f>
        <v>1661.3686</v>
      </c>
      <c r="D59" s="154">
        <f t="shared" si="8"/>
        <v>540.00871230899997</v>
      </c>
      <c r="E59" s="154">
        <f t="shared" si="8"/>
        <v>703.87593540900002</v>
      </c>
      <c r="F59" s="154">
        <f t="shared" si="8"/>
        <v>1806.3924000000002</v>
      </c>
      <c r="G59" s="154">
        <f t="shared" si="8"/>
        <v>112.48040378900001</v>
      </c>
      <c r="H59" s="154">
        <f t="shared" si="8"/>
        <v>152.813233199</v>
      </c>
      <c r="I59" s="154">
        <f t="shared" si="8"/>
        <v>12333.012678375</v>
      </c>
      <c r="J59" s="154">
        <f t="shared" si="8"/>
        <v>7665.6598703179998</v>
      </c>
      <c r="K59" s="154">
        <f t="shared" si="8"/>
        <v>13125.437256757001</v>
      </c>
      <c r="L59" s="154">
        <f t="shared" si="8"/>
        <v>17072.451800000003</v>
      </c>
      <c r="M59" s="154">
        <f t="shared" si="8"/>
        <v>7995.3693152380001</v>
      </c>
      <c r="N59" s="154">
        <f t="shared" si="8"/>
        <v>11964.788780622001</v>
      </c>
      <c r="O59" s="154">
        <f t="shared" si="8"/>
        <v>69343.150500000018</v>
      </c>
      <c r="P59" s="154">
        <f t="shared" si="8"/>
        <v>45247.683604294842</v>
      </c>
      <c r="Q59" s="154">
        <f t="shared" si="8"/>
        <v>74972.421258413393</v>
      </c>
      <c r="R59" s="154">
        <f t="shared" si="8"/>
        <v>102216.375978375</v>
      </c>
      <c r="S59" s="154">
        <f t="shared" si="8"/>
        <v>61561.201905948845</v>
      </c>
      <c r="T59" s="154">
        <f t="shared" si="8"/>
        <v>100919.33646440039</v>
      </c>
      <c r="U59" s="144"/>
    </row>
    <row r="60" spans="1:21" ht="44.1" customHeight="1" x14ac:dyDescent="0.35">
      <c r="A60" s="151" t="s">
        <v>61</v>
      </c>
      <c r="B60" s="151"/>
      <c r="C60" s="154">
        <f>C59+C58</f>
        <v>1784.0302799999999</v>
      </c>
      <c r="D60" s="154">
        <f t="shared" ref="D60:T60" si="9">D59+D58</f>
        <v>540.00871230899997</v>
      </c>
      <c r="E60" s="154">
        <f t="shared" si="9"/>
        <v>703.87593540900002</v>
      </c>
      <c r="F60" s="154">
        <f t="shared" si="9"/>
        <v>1882.9261400000003</v>
      </c>
      <c r="G60" s="154">
        <f t="shared" si="9"/>
        <v>114.606620789</v>
      </c>
      <c r="H60" s="154">
        <f t="shared" si="9"/>
        <v>155.652768374</v>
      </c>
      <c r="I60" s="154">
        <f t="shared" si="9"/>
        <v>12681.735778374999</v>
      </c>
      <c r="J60" s="154">
        <f t="shared" si="9"/>
        <v>7688.561266318</v>
      </c>
      <c r="K60" s="154">
        <f t="shared" si="9"/>
        <v>13167.986022157002</v>
      </c>
      <c r="L60" s="154">
        <f t="shared" si="9"/>
        <v>17520.725860000002</v>
      </c>
      <c r="M60" s="154">
        <f t="shared" si="9"/>
        <v>8091.8151282340004</v>
      </c>
      <c r="N60" s="154">
        <f t="shared" si="9"/>
        <v>12139.975153312</v>
      </c>
      <c r="O60" s="154">
        <f t="shared" si="9"/>
        <v>70932.253520000013</v>
      </c>
      <c r="P60" s="154">
        <f t="shared" si="9"/>
        <v>45506.429678688844</v>
      </c>
      <c r="Q60" s="154">
        <f t="shared" si="9"/>
        <v>75365.994576270386</v>
      </c>
      <c r="R60" s="154">
        <f t="shared" si="9"/>
        <v>104801.671578375</v>
      </c>
      <c r="S60" s="154">
        <f t="shared" si="9"/>
        <v>61941.421406338843</v>
      </c>
      <c r="T60" s="154">
        <f t="shared" si="9"/>
        <v>101533.48445552238</v>
      </c>
    </row>
    <row r="61" spans="1:21" ht="44.1" customHeight="1" x14ac:dyDescent="0.35">
      <c r="A61" s="150" t="s">
        <v>62</v>
      </c>
      <c r="B61" s="151" t="s">
        <v>63</v>
      </c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</row>
    <row r="62" spans="1:21" ht="44.1" customHeight="1" x14ac:dyDescent="0.4">
      <c r="A62" s="153">
        <v>1</v>
      </c>
      <c r="B62" s="156" t="s">
        <v>64</v>
      </c>
      <c r="C62" s="154">
        <v>5.0500000000000003E-2</v>
      </c>
      <c r="D62" s="154">
        <v>0</v>
      </c>
      <c r="E62" s="154">
        <v>0</v>
      </c>
      <c r="F62" s="154">
        <v>2.53E-2</v>
      </c>
      <c r="G62" s="154">
        <v>0</v>
      </c>
      <c r="H62" s="154">
        <v>0</v>
      </c>
      <c r="I62" s="154">
        <v>1.2111000000000001</v>
      </c>
      <c r="J62" s="154">
        <v>0</v>
      </c>
      <c r="K62" s="154">
        <v>0</v>
      </c>
      <c r="L62" s="154">
        <v>26.523399999999999</v>
      </c>
      <c r="M62" s="154">
        <v>0</v>
      </c>
      <c r="N62" s="154">
        <v>0</v>
      </c>
      <c r="O62" s="154">
        <v>347.50279999999998</v>
      </c>
      <c r="P62" s="154">
        <v>0</v>
      </c>
      <c r="Q62" s="154">
        <v>0</v>
      </c>
      <c r="R62" s="120">
        <f>SUM(C62+F62+I62+L62+O62)</f>
        <v>375.31309999999996</v>
      </c>
      <c r="S62" s="120">
        <f>SUM(D62+G62+J62+M62+P62)</f>
        <v>0</v>
      </c>
      <c r="T62" s="120">
        <f>SUM(E62+H62+K62+N62+Q62)</f>
        <v>0</v>
      </c>
    </row>
    <row r="63" spans="1:21" ht="44.1" customHeight="1" x14ac:dyDescent="0.4">
      <c r="A63" s="153">
        <v>2</v>
      </c>
      <c r="B63" s="156" t="s">
        <v>65</v>
      </c>
      <c r="C63" s="154">
        <v>29.94698</v>
      </c>
      <c r="D63" s="154">
        <v>0</v>
      </c>
      <c r="E63" s="154">
        <v>0</v>
      </c>
      <c r="F63" s="154">
        <v>34.37124</v>
      </c>
      <c r="G63" s="154">
        <v>0</v>
      </c>
      <c r="H63" s="154">
        <v>0</v>
      </c>
      <c r="I63" s="154">
        <v>203.55742162799999</v>
      </c>
      <c r="J63" s="154">
        <v>0</v>
      </c>
      <c r="K63" s="154">
        <v>0</v>
      </c>
      <c r="L63" s="154">
        <v>385.07245999999998</v>
      </c>
      <c r="M63" s="154">
        <v>0</v>
      </c>
      <c r="N63" s="154">
        <v>0</v>
      </c>
      <c r="O63" s="154">
        <v>1328.34752</v>
      </c>
      <c r="P63" s="154">
        <v>0</v>
      </c>
      <c r="Q63" s="154">
        <v>0</v>
      </c>
      <c r="R63" s="120">
        <f t="shared" ref="R63:T64" si="10">SUM(C63+F63+I63+L63+O63)</f>
        <v>1981.2956216279999</v>
      </c>
      <c r="S63" s="120">
        <f t="shared" si="10"/>
        <v>0</v>
      </c>
      <c r="T63" s="120">
        <f t="shared" si="10"/>
        <v>0</v>
      </c>
    </row>
    <row r="64" spans="1:21" ht="44.1" customHeight="1" x14ac:dyDescent="0.4">
      <c r="A64" s="153">
        <v>3</v>
      </c>
      <c r="B64" s="156" t="s">
        <v>66</v>
      </c>
      <c r="C64" s="154">
        <v>0.46283999999999997</v>
      </c>
      <c r="D64" s="154">
        <v>0</v>
      </c>
      <c r="E64" s="154">
        <v>0</v>
      </c>
      <c r="F64" s="154">
        <v>1.33772</v>
      </c>
      <c r="G64" s="154">
        <v>0</v>
      </c>
      <c r="H64" s="154">
        <v>0</v>
      </c>
      <c r="I64" s="154">
        <v>2.2227999999999999</v>
      </c>
      <c r="J64" s="154">
        <v>0</v>
      </c>
      <c r="K64" s="154">
        <v>0</v>
      </c>
      <c r="L64" s="154">
        <v>3.2334800000000001</v>
      </c>
      <c r="M64" s="154">
        <v>0</v>
      </c>
      <c r="N64" s="154">
        <v>0</v>
      </c>
      <c r="O64" s="154">
        <v>4.6017599999999996</v>
      </c>
      <c r="P64" s="154">
        <v>0</v>
      </c>
      <c r="Q64" s="154">
        <v>0</v>
      </c>
      <c r="R64" s="120">
        <f t="shared" si="10"/>
        <v>11.858599999999999</v>
      </c>
      <c r="S64" s="120">
        <f t="shared" si="10"/>
        <v>0</v>
      </c>
      <c r="T64" s="120">
        <f t="shared" si="10"/>
        <v>0</v>
      </c>
    </row>
    <row r="65" spans="1:20" ht="23.25" x14ac:dyDescent="0.35">
      <c r="A65" s="150"/>
      <c r="B65" s="151" t="s">
        <v>67</v>
      </c>
      <c r="C65" s="154">
        <f>SUM(C62:C64)</f>
        <v>30.460319999999999</v>
      </c>
      <c r="D65" s="154">
        <f t="shared" ref="D65:T65" si="11">SUM(D62:D64)</f>
        <v>0</v>
      </c>
      <c r="E65" s="154">
        <f t="shared" si="11"/>
        <v>0</v>
      </c>
      <c r="F65" s="154">
        <f t="shared" si="11"/>
        <v>35.734259999999999</v>
      </c>
      <c r="G65" s="154">
        <f t="shared" si="11"/>
        <v>0</v>
      </c>
      <c r="H65" s="154">
        <f t="shared" si="11"/>
        <v>0</v>
      </c>
      <c r="I65" s="154">
        <f t="shared" si="11"/>
        <v>206.99132162799998</v>
      </c>
      <c r="J65" s="154">
        <f t="shared" si="11"/>
        <v>0</v>
      </c>
      <c r="K65" s="154">
        <f t="shared" si="11"/>
        <v>0</v>
      </c>
      <c r="L65" s="154">
        <f t="shared" si="11"/>
        <v>414.82933999999995</v>
      </c>
      <c r="M65" s="154">
        <f t="shared" si="11"/>
        <v>0</v>
      </c>
      <c r="N65" s="154">
        <f t="shared" si="11"/>
        <v>0</v>
      </c>
      <c r="O65" s="154">
        <f t="shared" si="11"/>
        <v>1680.45208</v>
      </c>
      <c r="P65" s="154">
        <f t="shared" si="11"/>
        <v>0</v>
      </c>
      <c r="Q65" s="154">
        <f t="shared" si="11"/>
        <v>0</v>
      </c>
      <c r="R65" s="154">
        <f t="shared" si="11"/>
        <v>2368.4673216279998</v>
      </c>
      <c r="S65" s="154">
        <f t="shared" si="11"/>
        <v>0</v>
      </c>
      <c r="T65" s="154">
        <f t="shared" si="11"/>
        <v>0</v>
      </c>
    </row>
    <row r="66" spans="1:20" ht="26.25" x14ac:dyDescent="0.4">
      <c r="A66" s="153" t="s">
        <v>68</v>
      </c>
      <c r="B66" s="156" t="s">
        <v>69</v>
      </c>
      <c r="C66" s="154">
        <v>0.26750000000000002</v>
      </c>
      <c r="D66" s="154">
        <v>0</v>
      </c>
      <c r="E66" s="154">
        <v>0</v>
      </c>
      <c r="F66" s="154">
        <v>0.1338</v>
      </c>
      <c r="G66" s="154">
        <v>0</v>
      </c>
      <c r="H66" s="154">
        <v>0</v>
      </c>
      <c r="I66" s="154">
        <v>5.9763999999999999</v>
      </c>
      <c r="J66" s="154">
        <v>0</v>
      </c>
      <c r="K66" s="154">
        <v>0</v>
      </c>
      <c r="L66" s="154">
        <v>3.6337999999999999</v>
      </c>
      <c r="M66" s="154">
        <v>0</v>
      </c>
      <c r="N66" s="154">
        <v>0</v>
      </c>
      <c r="O66" s="154">
        <v>2412.4895000000001</v>
      </c>
      <c r="P66" s="154">
        <v>0</v>
      </c>
      <c r="Q66" s="154">
        <v>0</v>
      </c>
      <c r="R66" s="120">
        <f>SUM(C66+F66+I66+L66+O66)</f>
        <v>2422.5010000000002</v>
      </c>
      <c r="S66" s="120">
        <f>SUM(D66+G66+J66+M66+P66)</f>
        <v>0</v>
      </c>
      <c r="T66" s="120">
        <f>SUM(E66+H66+K66+N66+Q66)</f>
        <v>0</v>
      </c>
    </row>
    <row r="67" spans="1:20" ht="23.25" x14ac:dyDescent="0.35">
      <c r="A67" s="153"/>
      <c r="B67" s="156" t="s">
        <v>70</v>
      </c>
      <c r="C67" s="154">
        <f>SUM(C66)</f>
        <v>0.26750000000000002</v>
      </c>
      <c r="D67" s="154">
        <f t="shared" ref="D67:T67" si="12">SUM(D66)</f>
        <v>0</v>
      </c>
      <c r="E67" s="154">
        <f t="shared" si="12"/>
        <v>0</v>
      </c>
      <c r="F67" s="154">
        <f t="shared" si="12"/>
        <v>0.1338</v>
      </c>
      <c r="G67" s="154">
        <f t="shared" si="12"/>
        <v>0</v>
      </c>
      <c r="H67" s="154">
        <f t="shared" si="12"/>
        <v>0</v>
      </c>
      <c r="I67" s="154">
        <f t="shared" si="12"/>
        <v>5.9763999999999999</v>
      </c>
      <c r="J67" s="154">
        <f t="shared" si="12"/>
        <v>0</v>
      </c>
      <c r="K67" s="154">
        <f t="shared" si="12"/>
        <v>0</v>
      </c>
      <c r="L67" s="154">
        <f t="shared" si="12"/>
        <v>3.6337999999999999</v>
      </c>
      <c r="M67" s="154">
        <f t="shared" si="12"/>
        <v>0</v>
      </c>
      <c r="N67" s="154">
        <f t="shared" si="12"/>
        <v>0</v>
      </c>
      <c r="O67" s="154">
        <f t="shared" si="12"/>
        <v>2412.4895000000001</v>
      </c>
      <c r="P67" s="154">
        <f t="shared" si="12"/>
        <v>0</v>
      </c>
      <c r="Q67" s="154">
        <f t="shared" si="12"/>
        <v>0</v>
      </c>
      <c r="R67" s="154">
        <f t="shared" si="12"/>
        <v>2422.5010000000002</v>
      </c>
      <c r="S67" s="154">
        <f t="shared" si="12"/>
        <v>0</v>
      </c>
      <c r="T67" s="154">
        <f t="shared" si="12"/>
        <v>0</v>
      </c>
    </row>
    <row r="68" spans="1:20" ht="23.25" x14ac:dyDescent="0.35">
      <c r="A68" s="153" t="s">
        <v>71</v>
      </c>
      <c r="B68" s="156" t="s">
        <v>72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</row>
    <row r="69" spans="1:20" ht="26.25" x14ac:dyDescent="0.4">
      <c r="A69" s="153">
        <v>1</v>
      </c>
      <c r="B69" s="156" t="s">
        <v>73</v>
      </c>
      <c r="C69" s="154">
        <v>3.0268999999999999</v>
      </c>
      <c r="D69" s="154">
        <v>0</v>
      </c>
      <c r="E69" s="154">
        <v>0</v>
      </c>
      <c r="F69" s="154">
        <v>0.8085</v>
      </c>
      <c r="G69" s="154">
        <v>0</v>
      </c>
      <c r="H69" s="154">
        <v>0</v>
      </c>
      <c r="I69" s="154">
        <v>1.5306999999999999</v>
      </c>
      <c r="J69" s="154">
        <v>0</v>
      </c>
      <c r="K69" s="154">
        <v>0</v>
      </c>
      <c r="L69" s="154">
        <v>1.9209000000000001</v>
      </c>
      <c r="M69" s="154">
        <v>0</v>
      </c>
      <c r="N69" s="154">
        <v>0</v>
      </c>
      <c r="O69" s="154">
        <v>5.8075999999999999</v>
      </c>
      <c r="P69" s="154">
        <v>168.3</v>
      </c>
      <c r="Q69" s="154">
        <v>195.04</v>
      </c>
      <c r="R69" s="120">
        <f t="shared" ref="R69:T72" si="13">SUM(C69+F69+I69+L69+O69)</f>
        <v>13.0946</v>
      </c>
      <c r="S69" s="120">
        <f t="shared" si="13"/>
        <v>168.3</v>
      </c>
      <c r="T69" s="120">
        <f t="shared" si="13"/>
        <v>195.04</v>
      </c>
    </row>
    <row r="70" spans="1:20" ht="26.25" x14ac:dyDescent="0.4">
      <c r="A70" s="153">
        <v>2</v>
      </c>
      <c r="B70" s="156" t="s">
        <v>74</v>
      </c>
      <c r="C70" s="154">
        <v>2.3536999999999999</v>
      </c>
      <c r="D70" s="154">
        <v>0</v>
      </c>
      <c r="E70" s="154">
        <v>0</v>
      </c>
      <c r="F70" s="154">
        <v>0.5403</v>
      </c>
      <c r="G70" s="154">
        <v>0</v>
      </c>
      <c r="H70" s="154">
        <v>0</v>
      </c>
      <c r="I70" s="154">
        <v>1.0093000000000001</v>
      </c>
      <c r="J70" s="154">
        <v>15.7209802</v>
      </c>
      <c r="K70" s="154">
        <v>16.750180199999999</v>
      </c>
      <c r="L70" s="154">
        <v>1.0631999999999999</v>
      </c>
      <c r="M70" s="154">
        <v>3.2669000000000001</v>
      </c>
      <c r="N70" s="154">
        <v>4.274594113</v>
      </c>
      <c r="O70" s="154">
        <v>5.1176000000000004</v>
      </c>
      <c r="P70" s="154">
        <v>28.1722945</v>
      </c>
      <c r="Q70" s="154">
        <v>32.337684414000002</v>
      </c>
      <c r="R70" s="120">
        <f t="shared" si="13"/>
        <v>10.084099999999999</v>
      </c>
      <c r="S70" s="120">
        <f t="shared" si="13"/>
        <v>47.160174699999999</v>
      </c>
      <c r="T70" s="120">
        <f t="shared" si="13"/>
        <v>53.362458727000003</v>
      </c>
    </row>
    <row r="71" spans="1:20" ht="26.25" x14ac:dyDescent="0.4">
      <c r="A71" s="153">
        <v>3</v>
      </c>
      <c r="B71" s="156" t="s">
        <v>75</v>
      </c>
      <c r="C71" s="154">
        <v>0</v>
      </c>
      <c r="D71" s="154">
        <v>0</v>
      </c>
      <c r="E71" s="154">
        <v>0</v>
      </c>
      <c r="F71" s="154">
        <v>0</v>
      </c>
      <c r="G71" s="154">
        <v>0</v>
      </c>
      <c r="H71" s="154">
        <v>0</v>
      </c>
      <c r="I71" s="154">
        <v>0</v>
      </c>
      <c r="J71" s="154">
        <v>0</v>
      </c>
      <c r="K71" s="154">
        <v>0</v>
      </c>
      <c r="L71" s="154">
        <v>0</v>
      </c>
      <c r="M71" s="154">
        <v>0.17760000000000001</v>
      </c>
      <c r="N71" s="154">
        <v>0.2026</v>
      </c>
      <c r="O71" s="154">
        <v>0</v>
      </c>
      <c r="P71" s="154">
        <v>5.1074999999999999</v>
      </c>
      <c r="Q71" s="154">
        <v>5.1074999999999999</v>
      </c>
      <c r="R71" s="120">
        <f t="shared" si="13"/>
        <v>0</v>
      </c>
      <c r="S71" s="120">
        <f t="shared" si="13"/>
        <v>5.2850999999999999</v>
      </c>
      <c r="T71" s="120">
        <f t="shared" si="13"/>
        <v>5.3101000000000003</v>
      </c>
    </row>
    <row r="72" spans="1:20" ht="26.25" x14ac:dyDescent="0.4">
      <c r="A72" s="153">
        <v>4</v>
      </c>
      <c r="B72" s="156" t="s">
        <v>76</v>
      </c>
      <c r="C72" s="154">
        <v>0</v>
      </c>
      <c r="D72" s="154">
        <v>0</v>
      </c>
      <c r="E72" s="154">
        <v>10.39</v>
      </c>
      <c r="F72" s="154">
        <v>0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4">
        <v>0</v>
      </c>
      <c r="N72" s="154">
        <v>0</v>
      </c>
      <c r="O72" s="154">
        <v>0</v>
      </c>
      <c r="P72" s="154">
        <v>2.5099999999999998</v>
      </c>
      <c r="Q72" s="154">
        <v>4.05</v>
      </c>
      <c r="R72" s="120">
        <f t="shared" si="13"/>
        <v>0</v>
      </c>
      <c r="S72" s="120">
        <f t="shared" si="13"/>
        <v>2.5099999999999998</v>
      </c>
      <c r="T72" s="120">
        <f t="shared" si="13"/>
        <v>14.440000000000001</v>
      </c>
    </row>
    <row r="73" spans="1:20" ht="23.25" x14ac:dyDescent="0.35">
      <c r="A73" s="153"/>
      <c r="B73" s="156" t="s">
        <v>236</v>
      </c>
      <c r="C73" s="154">
        <f>SUM(C69:C72)</f>
        <v>5.3805999999999994</v>
      </c>
      <c r="D73" s="154">
        <f t="shared" ref="D73:T73" si="14">SUM(D69:D72)</f>
        <v>0</v>
      </c>
      <c r="E73" s="154">
        <f t="shared" si="14"/>
        <v>10.39</v>
      </c>
      <c r="F73" s="154">
        <f t="shared" si="14"/>
        <v>1.3488</v>
      </c>
      <c r="G73" s="154">
        <f t="shared" si="14"/>
        <v>0</v>
      </c>
      <c r="H73" s="154">
        <f t="shared" si="14"/>
        <v>0</v>
      </c>
      <c r="I73" s="154">
        <f t="shared" si="14"/>
        <v>2.54</v>
      </c>
      <c r="J73" s="154">
        <f t="shared" si="14"/>
        <v>15.7209802</v>
      </c>
      <c r="K73" s="154">
        <f t="shared" si="14"/>
        <v>16.750180199999999</v>
      </c>
      <c r="L73" s="154">
        <f t="shared" si="14"/>
        <v>2.9840999999999998</v>
      </c>
      <c r="M73" s="154">
        <f t="shared" si="14"/>
        <v>3.4445000000000001</v>
      </c>
      <c r="N73" s="154">
        <f t="shared" si="14"/>
        <v>4.4771941130000004</v>
      </c>
      <c r="O73" s="154">
        <f t="shared" si="14"/>
        <v>10.9252</v>
      </c>
      <c r="P73" s="154">
        <f t="shared" si="14"/>
        <v>204.08979449999998</v>
      </c>
      <c r="Q73" s="154">
        <f t="shared" si="14"/>
        <v>236.53518441399999</v>
      </c>
      <c r="R73" s="154">
        <f t="shared" si="14"/>
        <v>23.178699999999999</v>
      </c>
      <c r="S73" s="154">
        <f t="shared" si="14"/>
        <v>223.2552747</v>
      </c>
      <c r="T73" s="154">
        <f t="shared" si="14"/>
        <v>268.15255872700004</v>
      </c>
    </row>
    <row r="74" spans="1:20" ht="25.5" x14ac:dyDescent="0.35">
      <c r="A74" s="138" t="s">
        <v>78</v>
      </c>
      <c r="B74" s="142" t="s">
        <v>79</v>
      </c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</row>
    <row r="75" spans="1:20" ht="26.25" x14ac:dyDescent="0.4">
      <c r="A75" s="138">
        <v>1</v>
      </c>
      <c r="B75" s="156" t="s">
        <v>80</v>
      </c>
      <c r="C75" s="154">
        <v>0</v>
      </c>
      <c r="D75" s="154">
        <v>0</v>
      </c>
      <c r="E75" s="154">
        <v>0</v>
      </c>
      <c r="F75" s="154">
        <v>0</v>
      </c>
      <c r="G75" s="154">
        <v>0</v>
      </c>
      <c r="H75" s="154">
        <v>0</v>
      </c>
      <c r="I75" s="154">
        <v>0</v>
      </c>
      <c r="J75" s="154">
        <v>0</v>
      </c>
      <c r="K75" s="154">
        <v>0</v>
      </c>
      <c r="L75" s="154">
        <v>0</v>
      </c>
      <c r="M75" s="154">
        <v>0</v>
      </c>
      <c r="N75" s="154">
        <v>0</v>
      </c>
      <c r="O75" s="154">
        <v>0</v>
      </c>
      <c r="P75" s="154">
        <v>0</v>
      </c>
      <c r="Q75" s="154">
        <v>0</v>
      </c>
      <c r="R75" s="120">
        <f t="shared" ref="R75:T76" si="15">SUM(C75+F75+I75+L75+O75)</f>
        <v>0</v>
      </c>
      <c r="S75" s="120">
        <f t="shared" si="15"/>
        <v>0</v>
      </c>
      <c r="T75" s="120">
        <f t="shared" si="15"/>
        <v>0</v>
      </c>
    </row>
    <row r="76" spans="1:20" ht="26.25" x14ac:dyDescent="0.4">
      <c r="A76" s="138">
        <v>2</v>
      </c>
      <c r="B76" s="156" t="s">
        <v>81</v>
      </c>
      <c r="C76" s="154">
        <v>0</v>
      </c>
      <c r="D76" s="154">
        <v>0</v>
      </c>
      <c r="E76" s="154">
        <v>0</v>
      </c>
      <c r="F76" s="154">
        <v>0</v>
      </c>
      <c r="G76" s="154">
        <v>0</v>
      </c>
      <c r="H76" s="154">
        <v>0</v>
      </c>
      <c r="I76" s="154">
        <v>0</v>
      </c>
      <c r="J76" s="154">
        <v>0</v>
      </c>
      <c r="K76" s="154">
        <v>0</v>
      </c>
      <c r="L76" s="154">
        <v>0</v>
      </c>
      <c r="M76" s="154">
        <v>0</v>
      </c>
      <c r="N76" s="154">
        <v>0</v>
      </c>
      <c r="O76" s="154">
        <v>0</v>
      </c>
      <c r="P76" s="154">
        <v>0</v>
      </c>
      <c r="Q76" s="154">
        <v>0</v>
      </c>
      <c r="R76" s="120">
        <f t="shared" si="15"/>
        <v>0</v>
      </c>
      <c r="S76" s="120">
        <f t="shared" si="15"/>
        <v>0</v>
      </c>
      <c r="T76" s="120">
        <f t="shared" si="15"/>
        <v>0</v>
      </c>
    </row>
    <row r="77" spans="1:20" ht="23.25" x14ac:dyDescent="0.35">
      <c r="A77" s="153"/>
      <c r="B77" s="156" t="s">
        <v>82</v>
      </c>
      <c r="C77" s="154">
        <f t="shared" ref="C77:T77" si="16">SUM(C75:C76)</f>
        <v>0</v>
      </c>
      <c r="D77" s="154">
        <f t="shared" si="16"/>
        <v>0</v>
      </c>
      <c r="E77" s="154">
        <f t="shared" si="16"/>
        <v>0</v>
      </c>
      <c r="F77" s="154">
        <f t="shared" si="16"/>
        <v>0</v>
      </c>
      <c r="G77" s="154">
        <f t="shared" si="16"/>
        <v>0</v>
      </c>
      <c r="H77" s="154">
        <f t="shared" si="16"/>
        <v>0</v>
      </c>
      <c r="I77" s="154">
        <f t="shared" si="16"/>
        <v>0</v>
      </c>
      <c r="J77" s="154">
        <f t="shared" si="16"/>
        <v>0</v>
      </c>
      <c r="K77" s="154">
        <f t="shared" si="16"/>
        <v>0</v>
      </c>
      <c r="L77" s="154">
        <f t="shared" si="16"/>
        <v>0</v>
      </c>
      <c r="M77" s="154">
        <f t="shared" si="16"/>
        <v>0</v>
      </c>
      <c r="N77" s="154">
        <f t="shared" si="16"/>
        <v>0</v>
      </c>
      <c r="O77" s="154">
        <f t="shared" si="16"/>
        <v>0</v>
      </c>
      <c r="P77" s="154">
        <f t="shared" si="16"/>
        <v>0</v>
      </c>
      <c r="Q77" s="154">
        <f t="shared" si="16"/>
        <v>0</v>
      </c>
      <c r="R77" s="154">
        <f t="shared" si="16"/>
        <v>0</v>
      </c>
      <c r="S77" s="154">
        <f t="shared" si="16"/>
        <v>0</v>
      </c>
      <c r="T77" s="154">
        <f t="shared" si="16"/>
        <v>0</v>
      </c>
    </row>
    <row r="78" spans="1:20" ht="23.25" x14ac:dyDescent="0.35">
      <c r="A78" s="153"/>
      <c r="B78" s="156" t="s">
        <v>227</v>
      </c>
      <c r="C78" s="154">
        <f t="shared" ref="C78:T78" si="17">SUM(C60,C65,C67,C73,C77)</f>
        <v>1820.1386999999997</v>
      </c>
      <c r="D78" s="154">
        <f t="shared" si="17"/>
        <v>540.00871230899997</v>
      </c>
      <c r="E78" s="154">
        <f t="shared" si="17"/>
        <v>714.26593540900001</v>
      </c>
      <c r="F78" s="154">
        <f t="shared" si="17"/>
        <v>1920.1430000000003</v>
      </c>
      <c r="G78" s="154">
        <f t="shared" si="17"/>
        <v>114.606620789</v>
      </c>
      <c r="H78" s="154">
        <f t="shared" si="17"/>
        <v>155.652768374</v>
      </c>
      <c r="I78" s="154">
        <f t="shared" si="17"/>
        <v>12897.243500003</v>
      </c>
      <c r="J78" s="154">
        <f t="shared" si="17"/>
        <v>7704.2822465179997</v>
      </c>
      <c r="K78" s="154">
        <f t="shared" si="17"/>
        <v>13184.736202357002</v>
      </c>
      <c r="L78" s="154">
        <f t="shared" si="17"/>
        <v>17942.173100000004</v>
      </c>
      <c r="M78" s="154">
        <f t="shared" si="17"/>
        <v>8095.259628234</v>
      </c>
      <c r="N78" s="154">
        <f t="shared" si="17"/>
        <v>12144.452347425</v>
      </c>
      <c r="O78" s="154">
        <f t="shared" si="17"/>
        <v>75036.12030000001</v>
      </c>
      <c r="P78" s="154">
        <f t="shared" si="17"/>
        <v>45710.519473188848</v>
      </c>
      <c r="Q78" s="154">
        <f t="shared" si="17"/>
        <v>75602.529760684381</v>
      </c>
      <c r="R78" s="154">
        <f t="shared" si="17"/>
        <v>109615.81860000301</v>
      </c>
      <c r="S78" s="154">
        <f t="shared" si="17"/>
        <v>62164.676681038844</v>
      </c>
      <c r="T78" s="154">
        <f t="shared" si="17"/>
        <v>101801.63701424938</v>
      </c>
    </row>
    <row r="79" spans="1:20" x14ac:dyDescent="0.3">
      <c r="A79" s="147"/>
      <c r="B79" s="147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</row>
    <row r="80" spans="1:20" x14ac:dyDescent="0.3">
      <c r="A80" s="147"/>
      <c r="B80" s="147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</row>
  </sheetData>
  <mergeCells count="39">
    <mergeCell ref="A1:T1"/>
    <mergeCell ref="A2:T2"/>
    <mergeCell ref="A3:T3"/>
    <mergeCell ref="A4:A7"/>
    <mergeCell ref="B4:B7"/>
    <mergeCell ref="C4:E5"/>
    <mergeCell ref="F4:H5"/>
    <mergeCell ref="I4:K5"/>
    <mergeCell ref="L4:N5"/>
    <mergeCell ref="O4:Q5"/>
    <mergeCell ref="A26:Q26"/>
    <mergeCell ref="R4:T5"/>
    <mergeCell ref="C6:C7"/>
    <mergeCell ref="D6:E6"/>
    <mergeCell ref="F6:F7"/>
    <mergeCell ref="G6:H6"/>
    <mergeCell ref="I6:I7"/>
    <mergeCell ref="J6:K6"/>
    <mergeCell ref="L6:L7"/>
    <mergeCell ref="M6:N6"/>
    <mergeCell ref="O6:O7"/>
    <mergeCell ref="P6:Q6"/>
    <mergeCell ref="R6:R7"/>
    <mergeCell ref="S6:T6"/>
    <mergeCell ref="A24:Q24"/>
    <mergeCell ref="A25:Q25"/>
    <mergeCell ref="S30:T30"/>
    <mergeCell ref="A27:T27"/>
    <mergeCell ref="C28:E29"/>
    <mergeCell ref="F28:H29"/>
    <mergeCell ref="I28:K29"/>
    <mergeCell ref="L28:N29"/>
    <mergeCell ref="O28:Q29"/>
    <mergeCell ref="R28:T29"/>
    <mergeCell ref="D30:E30"/>
    <mergeCell ref="G30:H30"/>
    <mergeCell ref="J30:K30"/>
    <mergeCell ref="M30:N30"/>
    <mergeCell ref="P30:Q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zoomScale="50" zoomScaleNormal="50" workbookViewId="0">
      <selection activeCell="I6" sqref="I6"/>
    </sheetView>
  </sheetViews>
  <sheetFormatPr defaultRowHeight="26.25" x14ac:dyDescent="0.4"/>
  <cols>
    <col min="1" max="1" width="11.42578125" style="127" customWidth="1"/>
    <col min="2" max="2" width="51.42578125" style="127" customWidth="1"/>
    <col min="3" max="3" width="20.85546875" style="127" customWidth="1"/>
    <col min="4" max="4" width="18.5703125" style="127" customWidth="1"/>
    <col min="5" max="5" width="17.85546875" style="127" customWidth="1"/>
    <col min="6" max="8" width="21" style="127" customWidth="1"/>
    <col min="9" max="9" width="16.5703125" style="127" customWidth="1"/>
    <col min="10" max="10" width="19.7109375" style="127" customWidth="1"/>
    <col min="11" max="11" width="16" style="127" customWidth="1"/>
    <col min="12" max="16" width="17.140625" style="127" customWidth="1"/>
    <col min="17" max="17" width="15.42578125" style="127" customWidth="1"/>
    <col min="18" max="18" width="14.7109375" style="127" customWidth="1"/>
    <col min="19" max="19" width="22.5703125" style="127" customWidth="1"/>
    <col min="20" max="20" width="24.140625" style="127" customWidth="1"/>
    <col min="21" max="21" width="23.28515625" style="127" customWidth="1"/>
    <col min="22" max="22" width="29.5703125" style="158" customWidth="1"/>
    <col min="23" max="23" width="11.42578125" style="127" customWidth="1"/>
    <col min="24" max="16384" width="9.140625" style="127"/>
  </cols>
  <sheetData>
    <row r="1" spans="1:22" x14ac:dyDescent="0.4">
      <c r="A1" s="977" t="s">
        <v>237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  <c r="O1" s="977"/>
      <c r="P1" s="977"/>
      <c r="Q1" s="977"/>
      <c r="R1" s="977"/>
      <c r="S1" s="977"/>
      <c r="T1" s="977"/>
    </row>
    <row r="2" spans="1:22" x14ac:dyDescent="0.4">
      <c r="A2" s="977" t="s">
        <v>238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  <c r="N2" s="977"/>
      <c r="O2" s="977"/>
      <c r="P2" s="977"/>
      <c r="Q2" s="977"/>
      <c r="R2" s="977"/>
      <c r="S2" s="977"/>
      <c r="T2" s="977"/>
    </row>
    <row r="3" spans="1:22" x14ac:dyDescent="0.4">
      <c r="A3" s="977" t="s">
        <v>239</v>
      </c>
      <c r="B3" s="977"/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  <c r="Q3" s="977"/>
      <c r="R3" s="977"/>
      <c r="S3" s="977"/>
      <c r="T3" s="977"/>
    </row>
    <row r="4" spans="1:22" x14ac:dyDescent="0.4">
      <c r="A4" s="148" t="s">
        <v>127</v>
      </c>
      <c r="B4" s="978" t="s">
        <v>211</v>
      </c>
      <c r="C4" s="974" t="s">
        <v>212</v>
      </c>
      <c r="D4" s="974"/>
      <c r="E4" s="979" t="s">
        <v>213</v>
      </c>
      <c r="F4" s="974"/>
      <c r="G4" s="980" t="s">
        <v>183</v>
      </c>
      <c r="H4" s="981"/>
      <c r="I4" s="974" t="s">
        <v>214</v>
      </c>
      <c r="J4" s="974"/>
      <c r="K4" s="974" t="s">
        <v>215</v>
      </c>
      <c r="L4" s="974"/>
      <c r="M4" s="980" t="s">
        <v>189</v>
      </c>
      <c r="N4" s="981"/>
      <c r="O4" s="980" t="s">
        <v>191</v>
      </c>
      <c r="P4" s="981"/>
      <c r="Q4" s="974" t="s">
        <v>216</v>
      </c>
      <c r="R4" s="974"/>
      <c r="S4" s="974" t="s">
        <v>91</v>
      </c>
      <c r="T4" s="974"/>
      <c r="U4" s="975" t="s">
        <v>240</v>
      </c>
      <c r="V4" s="976"/>
    </row>
    <row r="5" spans="1:22" x14ac:dyDescent="0.4">
      <c r="A5" s="148" t="s">
        <v>9</v>
      </c>
      <c r="B5" s="978"/>
      <c r="C5" s="159" t="s">
        <v>241</v>
      </c>
      <c r="D5" s="159" t="s">
        <v>242</v>
      </c>
      <c r="E5" s="159" t="s">
        <v>241</v>
      </c>
      <c r="F5" s="159" t="s">
        <v>242</v>
      </c>
      <c r="G5" s="159" t="s">
        <v>241</v>
      </c>
      <c r="H5" s="159" t="s">
        <v>242</v>
      </c>
      <c r="I5" s="159" t="s">
        <v>241</v>
      </c>
      <c r="J5" s="159" t="s">
        <v>242</v>
      </c>
      <c r="K5" s="159" t="s">
        <v>241</v>
      </c>
      <c r="L5" s="160" t="s">
        <v>242</v>
      </c>
      <c r="M5" s="159" t="s">
        <v>241</v>
      </c>
      <c r="N5" s="160" t="s">
        <v>242</v>
      </c>
      <c r="O5" s="159" t="s">
        <v>241</v>
      </c>
      <c r="P5" s="160" t="s">
        <v>242</v>
      </c>
      <c r="Q5" s="159" t="s">
        <v>241</v>
      </c>
      <c r="R5" s="159" t="s">
        <v>242</v>
      </c>
      <c r="S5" s="159" t="s">
        <v>241</v>
      </c>
      <c r="T5" s="159" t="s">
        <v>242</v>
      </c>
      <c r="U5" s="159" t="s">
        <v>241</v>
      </c>
      <c r="V5" s="160" t="s">
        <v>242</v>
      </c>
    </row>
    <row r="6" spans="1:22" x14ac:dyDescent="0.4">
      <c r="A6" s="148" t="s">
        <v>13</v>
      </c>
      <c r="B6" s="121" t="s">
        <v>14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61"/>
      <c r="V6" s="162"/>
    </row>
    <row r="7" spans="1:22" x14ac:dyDescent="0.4">
      <c r="A7" s="141">
        <v>1</v>
      </c>
      <c r="B7" s="121" t="s">
        <v>15</v>
      </c>
      <c r="C7" s="163">
        <v>1600487</v>
      </c>
      <c r="D7" s="163">
        <v>30895.1073</v>
      </c>
      <c r="E7" s="163">
        <v>405850</v>
      </c>
      <c r="F7" s="163">
        <v>18780.6194</v>
      </c>
      <c r="G7" s="163">
        <v>2539</v>
      </c>
      <c r="H7" s="163">
        <v>1435.6256000000001</v>
      </c>
      <c r="I7" s="163">
        <v>83258</v>
      </c>
      <c r="J7" s="163">
        <v>2243.3454999999999</v>
      </c>
      <c r="K7" s="163">
        <v>63742</v>
      </c>
      <c r="L7" s="163">
        <v>4019.9879999999998</v>
      </c>
      <c r="M7" s="163">
        <v>10</v>
      </c>
      <c r="N7" s="163">
        <v>0.69420000000000004</v>
      </c>
      <c r="O7" s="163">
        <v>831</v>
      </c>
      <c r="P7" s="163">
        <v>21.298500000000001</v>
      </c>
      <c r="Q7" s="163">
        <v>14287</v>
      </c>
      <c r="R7" s="163">
        <v>48.324800000000003</v>
      </c>
      <c r="S7" s="163">
        <v>2171004</v>
      </c>
      <c r="T7" s="163">
        <v>57445.003299999997</v>
      </c>
      <c r="U7" s="162">
        <v>923689</v>
      </c>
      <c r="V7" s="162">
        <v>13406.73</v>
      </c>
    </row>
    <row r="8" spans="1:22" x14ac:dyDescent="0.4">
      <c r="A8" s="141">
        <v>2</v>
      </c>
      <c r="B8" s="121" t="s">
        <v>16</v>
      </c>
      <c r="C8" s="163">
        <v>693108</v>
      </c>
      <c r="D8" s="163">
        <v>13129.020399999999</v>
      </c>
      <c r="E8" s="163">
        <v>89176</v>
      </c>
      <c r="F8" s="163">
        <v>10719.7255</v>
      </c>
      <c r="G8" s="163">
        <v>110</v>
      </c>
      <c r="H8" s="163">
        <v>319.47969999999998</v>
      </c>
      <c r="I8" s="163">
        <v>34008</v>
      </c>
      <c r="J8" s="163">
        <v>1723.5060000000001</v>
      </c>
      <c r="K8" s="163">
        <v>99211</v>
      </c>
      <c r="L8" s="163">
        <v>9577.7916000000005</v>
      </c>
      <c r="M8" s="163">
        <v>0</v>
      </c>
      <c r="N8" s="163">
        <v>0</v>
      </c>
      <c r="O8" s="163">
        <v>0</v>
      </c>
      <c r="P8" s="163">
        <v>0</v>
      </c>
      <c r="Q8" s="163">
        <v>56</v>
      </c>
      <c r="R8" s="163">
        <v>108.3257</v>
      </c>
      <c r="S8" s="163">
        <v>915669</v>
      </c>
      <c r="T8" s="163">
        <v>35577.848899999997</v>
      </c>
      <c r="U8" s="162">
        <v>205061</v>
      </c>
      <c r="V8" s="162">
        <v>3532.0378000000001</v>
      </c>
    </row>
    <row r="9" spans="1:22" x14ac:dyDescent="0.4">
      <c r="A9" s="141">
        <v>3</v>
      </c>
      <c r="B9" s="121" t="s">
        <v>17</v>
      </c>
      <c r="C9" s="163">
        <v>481685</v>
      </c>
      <c r="D9" s="163">
        <v>12809.740301288</v>
      </c>
      <c r="E9" s="163">
        <v>123500</v>
      </c>
      <c r="F9" s="163">
        <v>8731.5500049700004</v>
      </c>
      <c r="G9" s="163">
        <v>10</v>
      </c>
      <c r="H9" s="163">
        <v>29.292715634</v>
      </c>
      <c r="I9" s="163">
        <v>17198</v>
      </c>
      <c r="J9" s="163">
        <v>550.64847508499997</v>
      </c>
      <c r="K9" s="163">
        <v>32023</v>
      </c>
      <c r="L9" s="163">
        <v>3005.8620984580002</v>
      </c>
      <c r="M9" s="163">
        <v>24</v>
      </c>
      <c r="N9" s="163">
        <v>18.724926540999999</v>
      </c>
      <c r="O9" s="163">
        <v>47</v>
      </c>
      <c r="P9" s="163">
        <v>3.9481627640000001</v>
      </c>
      <c r="Q9" s="163">
        <v>8768</v>
      </c>
      <c r="R9" s="163">
        <v>784.114880051</v>
      </c>
      <c r="S9" s="163">
        <v>663255</v>
      </c>
      <c r="T9" s="163">
        <v>25933.881564791001</v>
      </c>
      <c r="U9" s="162">
        <v>429693</v>
      </c>
      <c r="V9" s="162">
        <v>8424.6502832919195</v>
      </c>
    </row>
    <row r="10" spans="1:22" x14ac:dyDescent="0.4">
      <c r="A10" s="141">
        <v>4</v>
      </c>
      <c r="B10" s="121" t="s">
        <v>18</v>
      </c>
      <c r="C10" s="163">
        <v>577988</v>
      </c>
      <c r="D10" s="163">
        <v>8928.86</v>
      </c>
      <c r="E10" s="163">
        <v>78177</v>
      </c>
      <c r="F10" s="163">
        <v>7420.2900380000001</v>
      </c>
      <c r="G10" s="163">
        <v>4</v>
      </c>
      <c r="H10" s="163">
        <v>0.12</v>
      </c>
      <c r="I10" s="163">
        <v>23611</v>
      </c>
      <c r="J10" s="163">
        <v>650.29999999999995</v>
      </c>
      <c r="K10" s="163">
        <v>40055</v>
      </c>
      <c r="L10" s="163">
        <v>4687.82</v>
      </c>
      <c r="M10" s="163">
        <v>62</v>
      </c>
      <c r="N10" s="163">
        <v>6</v>
      </c>
      <c r="O10" s="163">
        <v>158</v>
      </c>
      <c r="P10" s="163">
        <v>100.37</v>
      </c>
      <c r="Q10" s="163">
        <v>2289</v>
      </c>
      <c r="R10" s="163">
        <v>342.96</v>
      </c>
      <c r="S10" s="163">
        <v>722344</v>
      </c>
      <c r="T10" s="163">
        <v>22136.720037999999</v>
      </c>
      <c r="U10" s="162">
        <v>582372</v>
      </c>
      <c r="V10" s="162">
        <v>8714.15</v>
      </c>
    </row>
    <row r="11" spans="1:22" x14ac:dyDescent="0.4">
      <c r="A11" s="141"/>
      <c r="B11" s="121" t="s">
        <v>19</v>
      </c>
      <c r="C11" s="163">
        <f t="shared" ref="C11:V11" si="0">SUM(C7:C10)</f>
        <v>3353268</v>
      </c>
      <c r="D11" s="163">
        <f t="shared" si="0"/>
        <v>65762.728001287993</v>
      </c>
      <c r="E11" s="163">
        <f t="shared" si="0"/>
        <v>696703</v>
      </c>
      <c r="F11" s="163">
        <f t="shared" si="0"/>
        <v>45652.184942970001</v>
      </c>
      <c r="G11" s="163">
        <f t="shared" si="0"/>
        <v>2663</v>
      </c>
      <c r="H11" s="163">
        <f t="shared" si="0"/>
        <v>1784.518015634</v>
      </c>
      <c r="I11" s="163">
        <f t="shared" si="0"/>
        <v>158075</v>
      </c>
      <c r="J11" s="163">
        <f t="shared" si="0"/>
        <v>5167.7999750850004</v>
      </c>
      <c r="K11" s="163">
        <f t="shared" si="0"/>
        <v>235031</v>
      </c>
      <c r="L11" s="163">
        <f t="shared" si="0"/>
        <v>21291.461698457999</v>
      </c>
      <c r="M11" s="163">
        <f t="shared" si="0"/>
        <v>96</v>
      </c>
      <c r="N11" s="163">
        <f t="shared" si="0"/>
        <v>25.419126540999997</v>
      </c>
      <c r="O11" s="163">
        <f t="shared" si="0"/>
        <v>1036</v>
      </c>
      <c r="P11" s="163">
        <f t="shared" si="0"/>
        <v>125.61666276400001</v>
      </c>
      <c r="Q11" s="163">
        <f t="shared" si="0"/>
        <v>25400</v>
      </c>
      <c r="R11" s="163">
        <f t="shared" si="0"/>
        <v>1283.725380051</v>
      </c>
      <c r="S11" s="163">
        <f t="shared" si="0"/>
        <v>4472272</v>
      </c>
      <c r="T11" s="163">
        <f t="shared" si="0"/>
        <v>141093.45380279099</v>
      </c>
      <c r="U11" s="163">
        <f t="shared" si="0"/>
        <v>2140815</v>
      </c>
      <c r="V11" s="163">
        <f t="shared" si="0"/>
        <v>34077.568083291924</v>
      </c>
    </row>
    <row r="12" spans="1:22" x14ac:dyDescent="0.4">
      <c r="A12" s="982" t="s">
        <v>243</v>
      </c>
      <c r="B12" s="98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2"/>
      <c r="V12" s="162"/>
    </row>
    <row r="13" spans="1:22" x14ac:dyDescent="0.4">
      <c r="A13" s="141">
        <v>1</v>
      </c>
      <c r="B13" s="119" t="s">
        <v>22</v>
      </c>
      <c r="C13" s="163">
        <v>77536</v>
      </c>
      <c r="D13" s="163">
        <v>2471.4254999999998</v>
      </c>
      <c r="E13" s="163">
        <v>32616</v>
      </c>
      <c r="F13" s="163">
        <v>2155.8919000000001</v>
      </c>
      <c r="G13" s="163">
        <v>7</v>
      </c>
      <c r="H13" s="163">
        <v>3.9525000000000001</v>
      </c>
      <c r="I13" s="163">
        <v>3128</v>
      </c>
      <c r="J13" s="163">
        <v>93.141800000000003</v>
      </c>
      <c r="K13" s="163">
        <v>5158</v>
      </c>
      <c r="L13" s="163">
        <v>477.45839999999998</v>
      </c>
      <c r="M13" s="163">
        <v>14</v>
      </c>
      <c r="N13" s="163">
        <v>1.1437999999999999</v>
      </c>
      <c r="O13" s="163">
        <v>1</v>
      </c>
      <c r="P13" s="163">
        <v>3.3599999999999998E-2</v>
      </c>
      <c r="Q13" s="163">
        <v>3</v>
      </c>
      <c r="R13" s="163">
        <v>0.23980000000000001</v>
      </c>
      <c r="S13" s="163">
        <v>118463</v>
      </c>
      <c r="T13" s="163">
        <v>5203.2873</v>
      </c>
      <c r="U13" s="162">
        <v>65046</v>
      </c>
      <c r="V13" s="162">
        <v>1675.11</v>
      </c>
    </row>
    <row r="14" spans="1:22" x14ac:dyDescent="0.4">
      <c r="A14" s="141">
        <v>2</v>
      </c>
      <c r="B14" s="119" t="s">
        <v>23</v>
      </c>
      <c r="C14" s="163">
        <v>12587</v>
      </c>
      <c r="D14" s="163">
        <v>587.02622033399996</v>
      </c>
      <c r="E14" s="163">
        <v>8512</v>
      </c>
      <c r="F14" s="163">
        <v>1801.4646</v>
      </c>
      <c r="G14" s="163">
        <v>4</v>
      </c>
      <c r="H14" s="163">
        <v>0.79859999999999998</v>
      </c>
      <c r="I14" s="163">
        <v>852</v>
      </c>
      <c r="J14" s="163">
        <v>21.722100000000001</v>
      </c>
      <c r="K14" s="163">
        <v>2631</v>
      </c>
      <c r="L14" s="163">
        <v>276.55399999999997</v>
      </c>
      <c r="M14" s="163">
        <v>2</v>
      </c>
      <c r="N14" s="163">
        <v>0.7994</v>
      </c>
      <c r="O14" s="163">
        <v>15</v>
      </c>
      <c r="P14" s="163">
        <v>0.27400000000000002</v>
      </c>
      <c r="Q14" s="163">
        <v>2322</v>
      </c>
      <c r="R14" s="163">
        <v>6.9861000000000004</v>
      </c>
      <c r="S14" s="163">
        <v>26925</v>
      </c>
      <c r="T14" s="163">
        <v>2695.6250203340001</v>
      </c>
      <c r="U14" s="162">
        <v>12352</v>
      </c>
      <c r="V14" s="162">
        <v>387.60649999999998</v>
      </c>
    </row>
    <row r="15" spans="1:22" x14ac:dyDescent="0.4">
      <c r="A15" s="141">
        <v>3</v>
      </c>
      <c r="B15" s="119" t="s">
        <v>24</v>
      </c>
      <c r="C15" s="163">
        <v>26610</v>
      </c>
      <c r="D15" s="163">
        <v>464.18110000000001</v>
      </c>
      <c r="E15" s="163">
        <v>13052</v>
      </c>
      <c r="F15" s="163">
        <v>528.82579999999996</v>
      </c>
      <c r="G15" s="163">
        <v>0</v>
      </c>
      <c r="H15" s="163">
        <v>0</v>
      </c>
      <c r="I15" s="163">
        <v>2821</v>
      </c>
      <c r="J15" s="163">
        <v>75.3</v>
      </c>
      <c r="K15" s="163">
        <v>3578</v>
      </c>
      <c r="L15" s="163">
        <v>368.32670000000002</v>
      </c>
      <c r="M15" s="163">
        <v>1</v>
      </c>
      <c r="N15" s="163">
        <v>2.8000000000000001E-2</v>
      </c>
      <c r="O15" s="163">
        <v>0</v>
      </c>
      <c r="P15" s="163">
        <v>0</v>
      </c>
      <c r="Q15" s="163">
        <v>64</v>
      </c>
      <c r="R15" s="163">
        <v>8.1900000000000001E-2</v>
      </c>
      <c r="S15" s="163">
        <v>46126</v>
      </c>
      <c r="T15" s="163">
        <v>1436.7435</v>
      </c>
      <c r="U15" s="162">
        <v>467</v>
      </c>
      <c r="V15" s="162">
        <v>5.15</v>
      </c>
    </row>
    <row r="16" spans="1:22" x14ac:dyDescent="0.4">
      <c r="A16" s="141">
        <v>4</v>
      </c>
      <c r="B16" s="119" t="s">
        <v>25</v>
      </c>
      <c r="C16" s="163">
        <v>24744</v>
      </c>
      <c r="D16" s="163">
        <v>688.81</v>
      </c>
      <c r="E16" s="163">
        <v>33704</v>
      </c>
      <c r="F16" s="163">
        <v>1678.9160999999999</v>
      </c>
      <c r="G16" s="163">
        <v>6</v>
      </c>
      <c r="H16" s="163">
        <v>1.7839</v>
      </c>
      <c r="I16" s="163">
        <v>2525</v>
      </c>
      <c r="J16" s="163">
        <v>69.262200000000007</v>
      </c>
      <c r="K16" s="163">
        <v>9987</v>
      </c>
      <c r="L16" s="163">
        <v>900.2364</v>
      </c>
      <c r="M16" s="163">
        <v>0</v>
      </c>
      <c r="N16" s="163">
        <v>0</v>
      </c>
      <c r="O16" s="163">
        <v>0</v>
      </c>
      <c r="P16" s="163">
        <v>0</v>
      </c>
      <c r="Q16" s="163">
        <v>6827</v>
      </c>
      <c r="R16" s="163">
        <v>1760.3114</v>
      </c>
      <c r="S16" s="163">
        <v>77793</v>
      </c>
      <c r="T16" s="163">
        <v>5099.32</v>
      </c>
      <c r="U16" s="162">
        <v>21571</v>
      </c>
      <c r="V16" s="162">
        <v>413.89490000000001</v>
      </c>
    </row>
    <row r="17" spans="1:22" x14ac:dyDescent="0.4">
      <c r="A17" s="141">
        <v>5</v>
      </c>
      <c r="B17" s="119" t="s">
        <v>26</v>
      </c>
      <c r="C17" s="163">
        <v>70133</v>
      </c>
      <c r="D17" s="163">
        <v>1073.77</v>
      </c>
      <c r="E17" s="163">
        <v>35441</v>
      </c>
      <c r="F17" s="163">
        <v>1549.01</v>
      </c>
      <c r="G17" s="163">
        <v>0</v>
      </c>
      <c r="H17" s="163">
        <v>0</v>
      </c>
      <c r="I17" s="163">
        <v>2853</v>
      </c>
      <c r="J17" s="163">
        <v>80.467100000000002</v>
      </c>
      <c r="K17" s="163">
        <v>5911</v>
      </c>
      <c r="L17" s="163">
        <v>808.44159999999999</v>
      </c>
      <c r="M17" s="163">
        <v>0</v>
      </c>
      <c r="N17" s="163">
        <v>0</v>
      </c>
      <c r="O17" s="163">
        <v>58</v>
      </c>
      <c r="P17" s="163">
        <v>4.9000000000000002E-2</v>
      </c>
      <c r="Q17" s="163">
        <v>76148</v>
      </c>
      <c r="R17" s="163">
        <v>919.84559999999999</v>
      </c>
      <c r="S17" s="163">
        <v>190544</v>
      </c>
      <c r="T17" s="163">
        <v>4431.5833000000002</v>
      </c>
      <c r="U17" s="162">
        <v>78328</v>
      </c>
      <c r="V17" s="162">
        <v>2000.5099</v>
      </c>
    </row>
    <row r="18" spans="1:22" x14ac:dyDescent="0.4">
      <c r="A18" s="141">
        <v>6</v>
      </c>
      <c r="B18" s="119" t="s">
        <v>27</v>
      </c>
      <c r="C18" s="163">
        <v>25357</v>
      </c>
      <c r="D18" s="163">
        <v>497.68189999999998</v>
      </c>
      <c r="E18" s="163">
        <v>24682</v>
      </c>
      <c r="F18" s="163">
        <v>2949.6001000000001</v>
      </c>
      <c r="G18" s="163">
        <v>14</v>
      </c>
      <c r="H18" s="163">
        <v>17.27</v>
      </c>
      <c r="I18" s="163">
        <v>2232</v>
      </c>
      <c r="J18" s="163">
        <v>67.556399999999996</v>
      </c>
      <c r="K18" s="163">
        <v>7481</v>
      </c>
      <c r="L18" s="163">
        <v>750.67460000000005</v>
      </c>
      <c r="M18" s="163">
        <v>0</v>
      </c>
      <c r="N18" s="163">
        <v>0</v>
      </c>
      <c r="O18" s="163">
        <v>0</v>
      </c>
      <c r="P18" s="163">
        <v>0</v>
      </c>
      <c r="Q18" s="163">
        <v>351</v>
      </c>
      <c r="R18" s="163">
        <v>52.118299999999998</v>
      </c>
      <c r="S18" s="163">
        <v>60117</v>
      </c>
      <c r="T18" s="163">
        <v>4334.9013000000004</v>
      </c>
      <c r="U18" s="162">
        <v>16787</v>
      </c>
      <c r="V18" s="162">
        <v>441.30998601300001</v>
      </c>
    </row>
    <row r="19" spans="1:22" x14ac:dyDescent="0.4">
      <c r="A19" s="141">
        <v>7</v>
      </c>
      <c r="B19" s="119" t="s">
        <v>28</v>
      </c>
      <c r="C19" s="163">
        <v>49</v>
      </c>
      <c r="D19" s="163">
        <v>2.0665</v>
      </c>
      <c r="E19" s="163">
        <v>935</v>
      </c>
      <c r="F19" s="163">
        <v>123.1888</v>
      </c>
      <c r="G19" s="163">
        <v>35</v>
      </c>
      <c r="H19" s="163">
        <v>10.149800000000001</v>
      </c>
      <c r="I19" s="163">
        <v>123</v>
      </c>
      <c r="J19" s="163">
        <v>5.2298</v>
      </c>
      <c r="K19" s="163">
        <v>534</v>
      </c>
      <c r="L19" s="163">
        <v>56.391199999999998</v>
      </c>
      <c r="M19" s="163">
        <v>19</v>
      </c>
      <c r="N19" s="163">
        <v>1.9298999999999999</v>
      </c>
      <c r="O19" s="163">
        <v>2</v>
      </c>
      <c r="P19" s="163">
        <v>0.10970000000000001</v>
      </c>
      <c r="Q19" s="163">
        <v>144</v>
      </c>
      <c r="R19" s="163">
        <v>26.887599999999999</v>
      </c>
      <c r="S19" s="163">
        <v>1841</v>
      </c>
      <c r="T19" s="163">
        <v>225.95330000000001</v>
      </c>
      <c r="U19" s="162">
        <v>336</v>
      </c>
      <c r="V19" s="162">
        <v>25.7151</v>
      </c>
    </row>
    <row r="20" spans="1:22" x14ac:dyDescent="0.4">
      <c r="A20" s="141">
        <v>8</v>
      </c>
      <c r="B20" s="124" t="s">
        <v>29</v>
      </c>
      <c r="C20" s="163">
        <v>14825</v>
      </c>
      <c r="D20" s="163">
        <v>275.64</v>
      </c>
      <c r="E20" s="163">
        <v>20173</v>
      </c>
      <c r="F20" s="163">
        <v>559.34</v>
      </c>
      <c r="G20" s="163">
        <v>0</v>
      </c>
      <c r="H20" s="163">
        <v>0</v>
      </c>
      <c r="I20" s="163">
        <v>932</v>
      </c>
      <c r="J20" s="163">
        <v>31.0489</v>
      </c>
      <c r="K20" s="163">
        <v>2703</v>
      </c>
      <c r="L20" s="163">
        <v>163.54</v>
      </c>
      <c r="M20" s="163">
        <v>0</v>
      </c>
      <c r="N20" s="163">
        <v>0</v>
      </c>
      <c r="O20" s="163">
        <v>0</v>
      </c>
      <c r="P20" s="163">
        <v>0</v>
      </c>
      <c r="Q20" s="163">
        <v>48</v>
      </c>
      <c r="R20" s="163">
        <v>1.96</v>
      </c>
      <c r="S20" s="163">
        <v>38681</v>
      </c>
      <c r="T20" s="163">
        <v>1031.5289</v>
      </c>
      <c r="U20" s="162">
        <v>17059</v>
      </c>
      <c r="V20" s="162">
        <v>284.26</v>
      </c>
    </row>
    <row r="21" spans="1:22" x14ac:dyDescent="0.4">
      <c r="A21" s="141"/>
      <c r="B21" s="123" t="s">
        <v>30</v>
      </c>
      <c r="C21" s="163">
        <f t="shared" ref="C21:V21" si="1">SUM(C13:C20)</f>
        <v>251841</v>
      </c>
      <c r="D21" s="163">
        <f t="shared" si="1"/>
        <v>6060.6012203339997</v>
      </c>
      <c r="E21" s="163">
        <f t="shared" si="1"/>
        <v>169115</v>
      </c>
      <c r="F21" s="163">
        <f t="shared" si="1"/>
        <v>11346.237299999999</v>
      </c>
      <c r="G21" s="163">
        <f t="shared" si="1"/>
        <v>66</v>
      </c>
      <c r="H21" s="163">
        <f t="shared" si="1"/>
        <v>33.954799999999999</v>
      </c>
      <c r="I21" s="163">
        <f t="shared" si="1"/>
        <v>15466</v>
      </c>
      <c r="J21" s="163">
        <f t="shared" si="1"/>
        <v>443.72830000000005</v>
      </c>
      <c r="K21" s="163">
        <f t="shared" si="1"/>
        <v>37983</v>
      </c>
      <c r="L21" s="163">
        <f t="shared" si="1"/>
        <v>3801.6229000000003</v>
      </c>
      <c r="M21" s="163">
        <f t="shared" si="1"/>
        <v>36</v>
      </c>
      <c r="N21" s="163">
        <f t="shared" si="1"/>
        <v>3.9011</v>
      </c>
      <c r="O21" s="163">
        <f t="shared" si="1"/>
        <v>76</v>
      </c>
      <c r="P21" s="163">
        <f t="shared" si="1"/>
        <v>0.46630000000000005</v>
      </c>
      <c r="Q21" s="163">
        <f t="shared" si="1"/>
        <v>85907</v>
      </c>
      <c r="R21" s="163">
        <f t="shared" si="1"/>
        <v>2768.4307000000003</v>
      </c>
      <c r="S21" s="163">
        <f t="shared" si="1"/>
        <v>560490</v>
      </c>
      <c r="T21" s="163">
        <f t="shared" si="1"/>
        <v>24458.942620334004</v>
      </c>
      <c r="U21" s="163">
        <f t="shared" si="1"/>
        <v>211946</v>
      </c>
      <c r="V21" s="163">
        <f t="shared" si="1"/>
        <v>5233.5563860130005</v>
      </c>
    </row>
    <row r="22" spans="1:22" x14ac:dyDescent="0.4">
      <c r="A22" s="984" t="s">
        <v>207</v>
      </c>
      <c r="B22" s="984"/>
      <c r="C22" s="984"/>
      <c r="D22" s="984"/>
      <c r="E22" s="984"/>
      <c r="F22" s="984"/>
      <c r="G22" s="984"/>
      <c r="H22" s="984"/>
      <c r="I22" s="984"/>
      <c r="J22" s="984"/>
      <c r="K22" s="984"/>
      <c r="L22" s="984"/>
      <c r="M22" s="984"/>
      <c r="N22" s="984"/>
      <c r="O22" s="984"/>
      <c r="P22" s="984"/>
      <c r="Q22" s="984"/>
      <c r="R22" s="984"/>
      <c r="S22" s="984"/>
      <c r="T22" s="984"/>
    </row>
    <row r="23" spans="1:22" x14ac:dyDescent="0.4">
      <c r="A23" s="977" t="s">
        <v>238</v>
      </c>
      <c r="B23" s="977"/>
      <c r="C23" s="977"/>
      <c r="D23" s="977"/>
      <c r="E23" s="977"/>
      <c r="F23" s="977"/>
      <c r="G23" s="977"/>
      <c r="H23" s="977"/>
      <c r="I23" s="977"/>
      <c r="J23" s="977"/>
      <c r="K23" s="977"/>
      <c r="L23" s="977"/>
      <c r="M23" s="977"/>
      <c r="N23" s="977"/>
      <c r="O23" s="977"/>
      <c r="P23" s="977"/>
      <c r="Q23" s="977"/>
      <c r="R23" s="977"/>
      <c r="S23" s="977"/>
      <c r="T23" s="977"/>
    </row>
    <row r="24" spans="1:22" x14ac:dyDescent="0.4">
      <c r="A24" s="977" t="s">
        <v>244</v>
      </c>
      <c r="B24" s="977"/>
      <c r="C24" s="977"/>
      <c r="D24" s="977"/>
      <c r="E24" s="977"/>
      <c r="F24" s="977"/>
      <c r="G24" s="977"/>
      <c r="H24" s="977"/>
      <c r="I24" s="977"/>
      <c r="J24" s="977"/>
      <c r="K24" s="977"/>
      <c r="L24" s="977"/>
      <c r="M24" s="977"/>
      <c r="N24" s="977"/>
      <c r="O24" s="977"/>
      <c r="P24" s="977"/>
      <c r="Q24" s="977"/>
      <c r="R24" s="977"/>
      <c r="S24" s="977"/>
      <c r="T24" s="977"/>
    </row>
    <row r="25" spans="1:22" x14ac:dyDescent="0.4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</row>
    <row r="26" spans="1:22" x14ac:dyDescent="0.4">
      <c r="A26" s="148" t="s">
        <v>127</v>
      </c>
      <c r="B26" s="978" t="s">
        <v>211</v>
      </c>
      <c r="C26" s="974" t="s">
        <v>212</v>
      </c>
      <c r="D26" s="974"/>
      <c r="E26" s="979" t="s">
        <v>213</v>
      </c>
      <c r="F26" s="974"/>
      <c r="G26" s="980" t="s">
        <v>183</v>
      </c>
      <c r="H26" s="981"/>
      <c r="I26" s="974" t="s">
        <v>214</v>
      </c>
      <c r="J26" s="974"/>
      <c r="K26" s="974" t="s">
        <v>215</v>
      </c>
      <c r="L26" s="974"/>
      <c r="M26" s="980" t="s">
        <v>189</v>
      </c>
      <c r="N26" s="981"/>
      <c r="O26" s="980" t="s">
        <v>191</v>
      </c>
      <c r="P26" s="981"/>
      <c r="Q26" s="974" t="s">
        <v>216</v>
      </c>
      <c r="R26" s="974"/>
      <c r="S26" s="974" t="s">
        <v>91</v>
      </c>
      <c r="T26" s="974"/>
      <c r="U26" s="975" t="s">
        <v>240</v>
      </c>
      <c r="V26" s="976"/>
    </row>
    <row r="27" spans="1:22" x14ac:dyDescent="0.4">
      <c r="A27" s="148" t="s">
        <v>9</v>
      </c>
      <c r="B27" s="978"/>
      <c r="C27" s="159" t="s">
        <v>241</v>
      </c>
      <c r="D27" s="159" t="s">
        <v>242</v>
      </c>
      <c r="E27" s="159" t="s">
        <v>241</v>
      </c>
      <c r="F27" s="159" t="s">
        <v>242</v>
      </c>
      <c r="G27" s="159" t="s">
        <v>241</v>
      </c>
      <c r="H27" s="159" t="s">
        <v>242</v>
      </c>
      <c r="I27" s="159" t="s">
        <v>241</v>
      </c>
      <c r="J27" s="159" t="s">
        <v>242</v>
      </c>
      <c r="K27" s="159" t="s">
        <v>241</v>
      </c>
      <c r="L27" s="160" t="s">
        <v>242</v>
      </c>
      <c r="M27" s="159" t="s">
        <v>241</v>
      </c>
      <c r="N27" s="160" t="s">
        <v>242</v>
      </c>
      <c r="O27" s="159" t="s">
        <v>241</v>
      </c>
      <c r="P27" s="160" t="s">
        <v>242</v>
      </c>
      <c r="Q27" s="159" t="s">
        <v>241</v>
      </c>
      <c r="R27" s="159" t="s">
        <v>242</v>
      </c>
      <c r="S27" s="159" t="s">
        <v>241</v>
      </c>
      <c r="T27" s="159" t="s">
        <v>242</v>
      </c>
      <c r="U27" s="159" t="s">
        <v>241</v>
      </c>
      <c r="V27" s="160" t="s">
        <v>242</v>
      </c>
    </row>
    <row r="28" spans="1:22" x14ac:dyDescent="0.4">
      <c r="A28" s="148" t="s">
        <v>245</v>
      </c>
      <c r="B28" s="123" t="s">
        <v>32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1"/>
      <c r="V28" s="162"/>
    </row>
    <row r="29" spans="1:22" x14ac:dyDescent="0.4">
      <c r="A29" s="138">
        <v>1</v>
      </c>
      <c r="B29" s="119" t="s">
        <v>33</v>
      </c>
      <c r="C29" s="163">
        <v>112970</v>
      </c>
      <c r="D29" s="163">
        <v>2522.5032064219999</v>
      </c>
      <c r="E29" s="163">
        <v>19187</v>
      </c>
      <c r="F29" s="163">
        <v>1091.4564689429401</v>
      </c>
      <c r="G29" s="163">
        <v>0</v>
      </c>
      <c r="H29" s="163">
        <v>0</v>
      </c>
      <c r="I29" s="163">
        <v>2070</v>
      </c>
      <c r="J29" s="163">
        <v>89.612301488</v>
      </c>
      <c r="K29" s="163">
        <v>15638</v>
      </c>
      <c r="L29" s="163">
        <v>1705.0008600440001</v>
      </c>
      <c r="M29" s="163">
        <v>6</v>
      </c>
      <c r="N29" s="163">
        <v>0.68076055199999996</v>
      </c>
      <c r="O29" s="163">
        <v>2</v>
      </c>
      <c r="P29" s="163">
        <v>7.8120099999999998E-2</v>
      </c>
      <c r="Q29" s="163">
        <v>9</v>
      </c>
      <c r="R29" s="163">
        <v>3.2022185000000002E-2</v>
      </c>
      <c r="S29" s="163">
        <v>149882</v>
      </c>
      <c r="T29" s="163">
        <v>5409.3637397339398</v>
      </c>
      <c r="U29" s="161">
        <v>115157</v>
      </c>
      <c r="V29" s="162">
        <v>2534.3976985230001</v>
      </c>
    </row>
    <row r="30" spans="1:22" x14ac:dyDescent="0.4">
      <c r="A30" s="138">
        <v>2</v>
      </c>
      <c r="B30" s="119" t="s">
        <v>34</v>
      </c>
      <c r="C30" s="163">
        <v>188443</v>
      </c>
      <c r="D30" s="163">
        <v>3871.2683000000002</v>
      </c>
      <c r="E30" s="163">
        <v>34331</v>
      </c>
      <c r="F30" s="163">
        <v>6164.9247999999998</v>
      </c>
      <c r="G30" s="163">
        <v>0</v>
      </c>
      <c r="H30" s="163">
        <v>0</v>
      </c>
      <c r="I30" s="163">
        <v>4698</v>
      </c>
      <c r="J30" s="163">
        <v>135.77869999999999</v>
      </c>
      <c r="K30" s="163">
        <v>17039</v>
      </c>
      <c r="L30" s="163">
        <v>1539.6405</v>
      </c>
      <c r="M30" s="163">
        <v>11</v>
      </c>
      <c r="N30" s="163">
        <v>5.8453999999999997</v>
      </c>
      <c r="O30" s="163">
        <v>73</v>
      </c>
      <c r="P30" s="163">
        <v>41.232999999999997</v>
      </c>
      <c r="Q30" s="163">
        <v>2347</v>
      </c>
      <c r="R30" s="163">
        <v>17.925999999999998</v>
      </c>
      <c r="S30" s="163">
        <v>246942</v>
      </c>
      <c r="T30" s="163">
        <v>11776.6167</v>
      </c>
      <c r="U30" s="161">
        <v>158289</v>
      </c>
      <c r="V30" s="162">
        <v>2089.2138</v>
      </c>
    </row>
    <row r="31" spans="1:22" x14ac:dyDescent="0.4">
      <c r="A31" s="138">
        <v>3</v>
      </c>
      <c r="B31" s="119" t="s">
        <v>35</v>
      </c>
      <c r="C31" s="163">
        <v>423904</v>
      </c>
      <c r="D31" s="163">
        <v>1889.83771364017</v>
      </c>
      <c r="E31" s="163">
        <v>12053</v>
      </c>
      <c r="F31" s="163">
        <v>3808.7959344082701</v>
      </c>
      <c r="G31" s="163">
        <v>0</v>
      </c>
      <c r="H31" s="163">
        <v>0</v>
      </c>
      <c r="I31" s="163">
        <v>27</v>
      </c>
      <c r="J31" s="163">
        <v>0.30480000000000002</v>
      </c>
      <c r="K31" s="163">
        <v>205</v>
      </c>
      <c r="L31" s="163">
        <v>6.0588303180972902</v>
      </c>
      <c r="M31" s="163">
        <v>0</v>
      </c>
      <c r="N31" s="163">
        <v>0</v>
      </c>
      <c r="O31" s="163">
        <v>1</v>
      </c>
      <c r="P31" s="163">
        <v>2.524936206</v>
      </c>
      <c r="Q31" s="163">
        <v>193271</v>
      </c>
      <c r="R31" s="163">
        <v>321.56455367981101</v>
      </c>
      <c r="S31" s="163">
        <v>629461</v>
      </c>
      <c r="T31" s="163">
        <v>6029.0867682523503</v>
      </c>
      <c r="U31" s="161">
        <v>612950</v>
      </c>
      <c r="V31" s="162">
        <v>2026.218903486</v>
      </c>
    </row>
    <row r="32" spans="1:22" x14ac:dyDescent="0.4">
      <c r="A32" s="138">
        <v>4</v>
      </c>
      <c r="B32" s="119" t="s">
        <v>36</v>
      </c>
      <c r="C32" s="163">
        <v>12101</v>
      </c>
      <c r="D32" s="163">
        <v>119.16544</v>
      </c>
      <c r="E32" s="163">
        <v>2801</v>
      </c>
      <c r="F32" s="163">
        <v>107.02104</v>
      </c>
      <c r="G32" s="163">
        <v>0</v>
      </c>
      <c r="H32" s="163">
        <v>0</v>
      </c>
      <c r="I32" s="163">
        <v>13</v>
      </c>
      <c r="J32" s="163">
        <v>0.37722</v>
      </c>
      <c r="K32" s="163">
        <v>94</v>
      </c>
      <c r="L32" s="163">
        <v>8.0221800000000005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163">
        <v>15009</v>
      </c>
      <c r="T32" s="163">
        <v>234.58588</v>
      </c>
      <c r="U32" s="161">
        <v>6865</v>
      </c>
      <c r="V32" s="162">
        <v>60.087000000000003</v>
      </c>
    </row>
    <row r="33" spans="1:22" x14ac:dyDescent="0.4">
      <c r="A33" s="138">
        <v>5</v>
      </c>
      <c r="B33" s="119" t="s">
        <v>37</v>
      </c>
      <c r="C33" s="163">
        <v>1320</v>
      </c>
      <c r="D33" s="163">
        <v>110.42366747</v>
      </c>
      <c r="E33" s="163">
        <v>1932</v>
      </c>
      <c r="F33" s="163">
        <v>608.33157023000001</v>
      </c>
      <c r="G33" s="163">
        <v>0</v>
      </c>
      <c r="H33" s="163">
        <v>0</v>
      </c>
      <c r="I33" s="163">
        <v>32</v>
      </c>
      <c r="J33" s="163">
        <v>1.4132906300000001</v>
      </c>
      <c r="K33" s="163">
        <v>555</v>
      </c>
      <c r="L33" s="163">
        <v>52.240208580000001</v>
      </c>
      <c r="M33" s="163">
        <v>0</v>
      </c>
      <c r="N33" s="163">
        <v>0</v>
      </c>
      <c r="O33" s="163">
        <v>0</v>
      </c>
      <c r="P33" s="163">
        <v>0</v>
      </c>
      <c r="Q33" s="163">
        <v>1</v>
      </c>
      <c r="R33" s="163">
        <v>2.6876000000000001E-3</v>
      </c>
      <c r="S33" s="163">
        <v>3840</v>
      </c>
      <c r="T33" s="163">
        <v>772.41142450999996</v>
      </c>
      <c r="U33" s="161">
        <v>1094</v>
      </c>
      <c r="V33" s="162">
        <v>8.49327714</v>
      </c>
    </row>
    <row r="34" spans="1:22" x14ac:dyDescent="0.4">
      <c r="A34" s="138">
        <v>6</v>
      </c>
      <c r="B34" s="119" t="s">
        <v>38</v>
      </c>
      <c r="C34" s="163">
        <v>46</v>
      </c>
      <c r="D34" s="163">
        <v>32.832000000000001</v>
      </c>
      <c r="E34" s="163">
        <v>495</v>
      </c>
      <c r="F34" s="163">
        <v>74.19</v>
      </c>
      <c r="G34" s="163">
        <v>0</v>
      </c>
      <c r="H34" s="163">
        <v>0</v>
      </c>
      <c r="I34" s="163">
        <v>28</v>
      </c>
      <c r="J34" s="163">
        <v>2.1949000000000001</v>
      </c>
      <c r="K34" s="163">
        <v>287</v>
      </c>
      <c r="L34" s="163">
        <v>63.815300000000001</v>
      </c>
      <c r="M34" s="163">
        <v>0</v>
      </c>
      <c r="N34" s="163">
        <v>0</v>
      </c>
      <c r="O34" s="163">
        <v>0</v>
      </c>
      <c r="P34" s="163">
        <v>0</v>
      </c>
      <c r="Q34" s="163">
        <v>4424</v>
      </c>
      <c r="R34" s="163">
        <v>438.70370000000003</v>
      </c>
      <c r="S34" s="163">
        <v>5280</v>
      </c>
      <c r="T34" s="163">
        <v>611.73590000000002</v>
      </c>
      <c r="U34" s="161">
        <v>0</v>
      </c>
      <c r="V34" s="162">
        <v>0</v>
      </c>
    </row>
    <row r="35" spans="1:22" x14ac:dyDescent="0.4">
      <c r="A35" s="138">
        <v>7</v>
      </c>
      <c r="B35" s="119" t="s">
        <v>39</v>
      </c>
      <c r="C35" s="163">
        <v>77090</v>
      </c>
      <c r="D35" s="163">
        <v>1549.72524</v>
      </c>
      <c r="E35" s="163">
        <v>829</v>
      </c>
      <c r="F35" s="163">
        <v>394.89542999999998</v>
      </c>
      <c r="G35" s="163">
        <v>0</v>
      </c>
      <c r="H35" s="163">
        <v>0</v>
      </c>
      <c r="I35" s="163">
        <v>920</v>
      </c>
      <c r="J35" s="163">
        <v>24.67859</v>
      </c>
      <c r="K35" s="163">
        <v>2505</v>
      </c>
      <c r="L35" s="163">
        <v>339.42809</v>
      </c>
      <c r="M35" s="163">
        <v>0</v>
      </c>
      <c r="N35" s="163">
        <v>0</v>
      </c>
      <c r="O35" s="163">
        <v>1</v>
      </c>
      <c r="P35" s="163">
        <v>2.6595</v>
      </c>
      <c r="Q35" s="163">
        <v>836</v>
      </c>
      <c r="R35" s="163">
        <v>152.85525999999999</v>
      </c>
      <c r="S35" s="163">
        <v>82181</v>
      </c>
      <c r="T35" s="163">
        <v>2464.2421100000001</v>
      </c>
      <c r="U35" s="161">
        <v>62024</v>
      </c>
      <c r="V35" s="162">
        <v>1128.5743299999999</v>
      </c>
    </row>
    <row r="36" spans="1:22" x14ac:dyDescent="0.4">
      <c r="A36" s="138">
        <v>8</v>
      </c>
      <c r="B36" s="119" t="s">
        <v>40</v>
      </c>
      <c r="C36" s="163">
        <v>57</v>
      </c>
      <c r="D36" s="163">
        <v>169.3115</v>
      </c>
      <c r="E36" s="163">
        <v>985</v>
      </c>
      <c r="F36" s="163">
        <v>206.304</v>
      </c>
      <c r="G36" s="163">
        <v>0</v>
      </c>
      <c r="H36" s="163">
        <v>0</v>
      </c>
      <c r="I36" s="163">
        <v>66</v>
      </c>
      <c r="J36" s="163">
        <v>3.2269000000000001</v>
      </c>
      <c r="K36" s="163">
        <v>492</v>
      </c>
      <c r="L36" s="163">
        <v>42.810699999999997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163">
        <v>1600</v>
      </c>
      <c r="T36" s="163">
        <v>421.65309999999999</v>
      </c>
      <c r="U36" s="161">
        <v>1027</v>
      </c>
      <c r="V36" s="162">
        <v>265.59980000000002</v>
      </c>
    </row>
    <row r="37" spans="1:22" x14ac:dyDescent="0.4">
      <c r="A37" s="138">
        <v>9</v>
      </c>
      <c r="B37" s="119" t="s">
        <v>41</v>
      </c>
      <c r="C37" s="163">
        <v>14062</v>
      </c>
      <c r="D37" s="163">
        <v>244.2611</v>
      </c>
      <c r="E37" s="163">
        <v>1629</v>
      </c>
      <c r="F37" s="163">
        <v>354.49214999999998</v>
      </c>
      <c r="G37" s="163">
        <v>1</v>
      </c>
      <c r="H37" s="163">
        <v>0.89429999999999998</v>
      </c>
      <c r="I37" s="163">
        <v>47</v>
      </c>
      <c r="J37" s="163">
        <v>5.2561</v>
      </c>
      <c r="K37" s="163">
        <v>494</v>
      </c>
      <c r="L37" s="163">
        <v>75.715900000000005</v>
      </c>
      <c r="M37" s="163">
        <v>1</v>
      </c>
      <c r="N37" s="163">
        <v>0.1</v>
      </c>
      <c r="O37" s="163">
        <v>0</v>
      </c>
      <c r="P37" s="163">
        <v>0</v>
      </c>
      <c r="Q37" s="163">
        <v>21</v>
      </c>
      <c r="R37" s="163">
        <v>30.392099999999999</v>
      </c>
      <c r="S37" s="163">
        <v>16255</v>
      </c>
      <c r="T37" s="163">
        <v>711.11165000000005</v>
      </c>
      <c r="U37" s="161">
        <v>12163</v>
      </c>
      <c r="V37" s="162">
        <v>151.80510000000001</v>
      </c>
    </row>
    <row r="38" spans="1:22" x14ac:dyDescent="0.4">
      <c r="A38" s="138">
        <v>10</v>
      </c>
      <c r="B38" s="119" t="s">
        <v>42</v>
      </c>
      <c r="C38" s="163">
        <v>2934</v>
      </c>
      <c r="D38" s="163">
        <v>2495.6788999999999</v>
      </c>
      <c r="E38" s="163">
        <v>1542</v>
      </c>
      <c r="F38" s="163">
        <v>853.82759999999996</v>
      </c>
      <c r="G38" s="163">
        <v>0</v>
      </c>
      <c r="H38" s="163">
        <v>0</v>
      </c>
      <c r="I38" s="163">
        <v>43</v>
      </c>
      <c r="J38" s="163">
        <v>0.88680000000000003</v>
      </c>
      <c r="K38" s="163">
        <v>94</v>
      </c>
      <c r="L38" s="163">
        <v>6.8281000000000001</v>
      </c>
      <c r="M38" s="163">
        <v>0</v>
      </c>
      <c r="N38" s="163">
        <v>0</v>
      </c>
      <c r="O38" s="163">
        <v>0</v>
      </c>
      <c r="P38" s="163">
        <v>0</v>
      </c>
      <c r="Q38" s="163">
        <v>662</v>
      </c>
      <c r="R38" s="163">
        <v>60.343400000000003</v>
      </c>
      <c r="S38" s="163">
        <v>5275</v>
      </c>
      <c r="T38" s="163">
        <v>3417.5648000000001</v>
      </c>
      <c r="U38" s="161">
        <v>0</v>
      </c>
      <c r="V38" s="162">
        <v>0</v>
      </c>
    </row>
    <row r="39" spans="1:22" x14ac:dyDescent="0.4">
      <c r="A39" s="138">
        <v>11</v>
      </c>
      <c r="B39" s="119" t="s">
        <v>43</v>
      </c>
      <c r="C39" s="163">
        <v>228711</v>
      </c>
      <c r="D39" s="163">
        <v>1009.54495028862</v>
      </c>
      <c r="E39" s="163">
        <v>17099</v>
      </c>
      <c r="F39" s="163">
        <v>474.60312919435802</v>
      </c>
      <c r="G39" s="163">
        <v>0</v>
      </c>
      <c r="H39" s="163">
        <v>0</v>
      </c>
      <c r="I39" s="163">
        <v>140</v>
      </c>
      <c r="J39" s="163">
        <v>0.29099999999999998</v>
      </c>
      <c r="K39" s="163">
        <v>1148</v>
      </c>
      <c r="L39" s="163">
        <v>12.137831158999999</v>
      </c>
      <c r="M39" s="163">
        <v>0</v>
      </c>
      <c r="N39" s="163">
        <v>0</v>
      </c>
      <c r="O39" s="163">
        <v>0</v>
      </c>
      <c r="P39" s="163">
        <v>0</v>
      </c>
      <c r="Q39" s="163">
        <v>5223</v>
      </c>
      <c r="R39" s="163">
        <v>9.0214007729999892</v>
      </c>
      <c r="S39" s="163">
        <v>252321</v>
      </c>
      <c r="T39" s="163">
        <v>1505.5983114149799</v>
      </c>
      <c r="U39" s="161">
        <v>245429</v>
      </c>
      <c r="V39" s="162">
        <v>625.72544652399802</v>
      </c>
    </row>
    <row r="40" spans="1:22" x14ac:dyDescent="0.4">
      <c r="A40" s="138">
        <v>12</v>
      </c>
      <c r="B40" s="119" t="s">
        <v>44</v>
      </c>
      <c r="C40" s="163">
        <v>21805</v>
      </c>
      <c r="D40" s="163">
        <v>606.41</v>
      </c>
      <c r="E40" s="163">
        <v>2034</v>
      </c>
      <c r="F40" s="163">
        <v>1127.67</v>
      </c>
      <c r="G40" s="163">
        <v>0</v>
      </c>
      <c r="H40" s="163">
        <v>0</v>
      </c>
      <c r="I40" s="163">
        <v>149</v>
      </c>
      <c r="J40" s="163">
        <v>5.81</v>
      </c>
      <c r="K40" s="163">
        <v>929</v>
      </c>
      <c r="L40" s="163">
        <v>98.45</v>
      </c>
      <c r="M40" s="163">
        <v>8</v>
      </c>
      <c r="N40" s="163">
        <v>3.32</v>
      </c>
      <c r="O40" s="163">
        <v>0</v>
      </c>
      <c r="P40" s="163">
        <v>0</v>
      </c>
      <c r="Q40" s="163">
        <v>129</v>
      </c>
      <c r="R40" s="163">
        <v>0.42</v>
      </c>
      <c r="S40" s="163">
        <v>25054</v>
      </c>
      <c r="T40" s="163">
        <v>1842.08</v>
      </c>
      <c r="U40" s="161">
        <v>21954</v>
      </c>
      <c r="V40" s="162">
        <v>414.8</v>
      </c>
    </row>
    <row r="41" spans="1:22" x14ac:dyDescent="0.4">
      <c r="A41" s="138">
        <v>13</v>
      </c>
      <c r="B41" s="139" t="s">
        <v>45</v>
      </c>
      <c r="C41" s="163">
        <v>9673</v>
      </c>
      <c r="D41" s="163">
        <v>133.57689999999999</v>
      </c>
      <c r="E41" s="163">
        <v>1215</v>
      </c>
      <c r="F41" s="163">
        <v>224.48859999999999</v>
      </c>
      <c r="G41" s="163">
        <v>0</v>
      </c>
      <c r="H41" s="163">
        <v>0</v>
      </c>
      <c r="I41" s="163">
        <v>40</v>
      </c>
      <c r="J41" s="163">
        <v>0.89449999999999996</v>
      </c>
      <c r="K41" s="163">
        <v>394</v>
      </c>
      <c r="L41" s="163">
        <v>38.689500000000002</v>
      </c>
      <c r="M41" s="163">
        <v>0</v>
      </c>
      <c r="N41" s="163">
        <v>0</v>
      </c>
      <c r="O41" s="163">
        <v>0</v>
      </c>
      <c r="P41" s="163">
        <v>0</v>
      </c>
      <c r="Q41" s="163">
        <v>13</v>
      </c>
      <c r="R41" s="163">
        <v>0.1865</v>
      </c>
      <c r="S41" s="163">
        <v>11335</v>
      </c>
      <c r="T41" s="163">
        <v>397.83600000000001</v>
      </c>
      <c r="U41" s="161">
        <v>8717</v>
      </c>
      <c r="V41" s="162">
        <v>105.1255</v>
      </c>
    </row>
    <row r="42" spans="1:22" x14ac:dyDescent="0.4">
      <c r="A42" s="138">
        <v>14</v>
      </c>
      <c r="B42" s="124" t="s">
        <v>46</v>
      </c>
      <c r="C42" s="163">
        <v>20186</v>
      </c>
      <c r="D42" s="163">
        <v>609.65</v>
      </c>
      <c r="E42" s="163">
        <v>28489</v>
      </c>
      <c r="F42" s="163">
        <v>1575.77</v>
      </c>
      <c r="G42" s="163">
        <v>0</v>
      </c>
      <c r="H42" s="163">
        <v>0</v>
      </c>
      <c r="I42" s="163">
        <v>0</v>
      </c>
      <c r="J42" s="163">
        <v>0</v>
      </c>
      <c r="K42" s="163">
        <v>141</v>
      </c>
      <c r="L42" s="163">
        <v>17.7</v>
      </c>
      <c r="M42" s="163">
        <v>0</v>
      </c>
      <c r="N42" s="163">
        <v>0</v>
      </c>
      <c r="O42" s="163">
        <v>0</v>
      </c>
      <c r="P42" s="163">
        <v>0</v>
      </c>
      <c r="Q42" s="163">
        <v>15</v>
      </c>
      <c r="R42" s="163">
        <v>0.34</v>
      </c>
      <c r="S42" s="163">
        <v>48831</v>
      </c>
      <c r="T42" s="163">
        <v>2203.46</v>
      </c>
      <c r="U42" s="161">
        <v>256411</v>
      </c>
      <c r="V42" s="162">
        <v>725.04</v>
      </c>
    </row>
    <row r="43" spans="1:22" x14ac:dyDescent="0.4">
      <c r="A43" s="138">
        <v>15</v>
      </c>
      <c r="B43" s="124" t="s">
        <v>47</v>
      </c>
      <c r="C43" s="163">
        <v>198048</v>
      </c>
      <c r="D43" s="163">
        <v>3839.6012789370002</v>
      </c>
      <c r="E43" s="163">
        <v>264400</v>
      </c>
      <c r="F43" s="163">
        <v>7052.2998480249998</v>
      </c>
      <c r="G43" s="163">
        <v>0</v>
      </c>
      <c r="H43" s="163">
        <v>0</v>
      </c>
      <c r="I43" s="163">
        <v>51</v>
      </c>
      <c r="J43" s="163">
        <v>1.17836056</v>
      </c>
      <c r="K43" s="163">
        <v>16059</v>
      </c>
      <c r="L43" s="163">
        <v>2370.6230658710001</v>
      </c>
      <c r="M43" s="163">
        <v>0</v>
      </c>
      <c r="N43" s="163">
        <v>0</v>
      </c>
      <c r="O43" s="163">
        <v>0</v>
      </c>
      <c r="P43" s="163">
        <v>0</v>
      </c>
      <c r="Q43" s="163">
        <v>53</v>
      </c>
      <c r="R43" s="163">
        <v>0.360469808</v>
      </c>
      <c r="S43" s="163">
        <v>478611</v>
      </c>
      <c r="T43" s="163">
        <v>13264.063023201001</v>
      </c>
      <c r="U43" s="161">
        <v>361607</v>
      </c>
      <c r="V43" s="162">
        <v>2884.4262609140001</v>
      </c>
    </row>
    <row r="44" spans="1:22" x14ac:dyDescent="0.4">
      <c r="A44" s="138">
        <v>16</v>
      </c>
      <c r="B44" s="124" t="s">
        <v>48</v>
      </c>
      <c r="C44" s="163">
        <v>36621</v>
      </c>
      <c r="D44" s="163">
        <v>1888.752788839</v>
      </c>
      <c r="E44" s="163">
        <v>13010</v>
      </c>
      <c r="F44" s="163">
        <v>3841.2540281679999</v>
      </c>
      <c r="G44" s="163">
        <v>0</v>
      </c>
      <c r="H44" s="163">
        <v>0</v>
      </c>
      <c r="I44" s="163">
        <v>1718</v>
      </c>
      <c r="J44" s="163">
        <v>107.01</v>
      </c>
      <c r="K44" s="163">
        <v>7716</v>
      </c>
      <c r="L44" s="163">
        <v>528.732404825</v>
      </c>
      <c r="M44" s="163">
        <v>0</v>
      </c>
      <c r="N44" s="163">
        <v>0</v>
      </c>
      <c r="O44" s="163">
        <v>0</v>
      </c>
      <c r="P44" s="163">
        <v>0</v>
      </c>
      <c r="Q44" s="163">
        <v>123329</v>
      </c>
      <c r="R44" s="163">
        <v>447.66576442399997</v>
      </c>
      <c r="S44" s="163">
        <v>182394</v>
      </c>
      <c r="T44" s="163">
        <v>6813.4149862559998</v>
      </c>
      <c r="U44" s="161">
        <v>182114</v>
      </c>
      <c r="V44" s="162">
        <v>922.45808646700004</v>
      </c>
    </row>
    <row r="45" spans="1:22" x14ac:dyDescent="0.4">
      <c r="A45" s="138">
        <v>17</v>
      </c>
      <c r="B45" s="124" t="s">
        <v>49</v>
      </c>
      <c r="C45" s="163">
        <v>76135</v>
      </c>
      <c r="D45" s="163">
        <v>2477.7429620540001</v>
      </c>
      <c r="E45" s="163">
        <v>27547</v>
      </c>
      <c r="F45" s="163">
        <v>5192.1385419910002</v>
      </c>
      <c r="G45" s="163">
        <v>2</v>
      </c>
      <c r="H45" s="163">
        <v>1.1158643539999999</v>
      </c>
      <c r="I45" s="163">
        <v>219</v>
      </c>
      <c r="J45" s="163">
        <v>9.1618895219999992</v>
      </c>
      <c r="K45" s="163">
        <v>8331</v>
      </c>
      <c r="L45" s="163">
        <v>884.78771689600001</v>
      </c>
      <c r="M45" s="163">
        <v>0</v>
      </c>
      <c r="N45" s="163">
        <v>0</v>
      </c>
      <c r="O45" s="163">
        <v>0</v>
      </c>
      <c r="P45" s="163">
        <v>0</v>
      </c>
      <c r="Q45" s="163">
        <v>42884</v>
      </c>
      <c r="R45" s="163">
        <v>1777.1963185479999</v>
      </c>
      <c r="S45" s="163">
        <v>155118</v>
      </c>
      <c r="T45" s="163">
        <v>10342.143293364999</v>
      </c>
      <c r="U45" s="161">
        <v>88613</v>
      </c>
      <c r="V45" s="162">
        <v>2666.1018042269998</v>
      </c>
    </row>
    <row r="46" spans="1:22" x14ac:dyDescent="0.4">
      <c r="A46" s="138">
        <v>18</v>
      </c>
      <c r="B46" s="124" t="s">
        <v>50</v>
      </c>
      <c r="C46" s="163">
        <v>91377</v>
      </c>
      <c r="D46" s="163">
        <v>956.64</v>
      </c>
      <c r="E46" s="163">
        <v>7106</v>
      </c>
      <c r="F46" s="163">
        <v>1815.19</v>
      </c>
      <c r="G46" s="163">
        <v>0</v>
      </c>
      <c r="H46" s="163">
        <v>0</v>
      </c>
      <c r="I46" s="163">
        <v>0</v>
      </c>
      <c r="J46" s="163">
        <v>0</v>
      </c>
      <c r="K46" s="163">
        <v>1489</v>
      </c>
      <c r="L46" s="163">
        <v>128.29</v>
      </c>
      <c r="M46" s="163">
        <v>5</v>
      </c>
      <c r="N46" s="163">
        <v>4.37</v>
      </c>
      <c r="O46" s="163">
        <v>8</v>
      </c>
      <c r="P46" s="163">
        <v>12.26</v>
      </c>
      <c r="Q46" s="163">
        <v>553</v>
      </c>
      <c r="R46" s="163">
        <v>1.32</v>
      </c>
      <c r="S46" s="163">
        <v>100538</v>
      </c>
      <c r="T46" s="163">
        <v>2918.07</v>
      </c>
      <c r="U46" s="161">
        <v>92804</v>
      </c>
      <c r="V46" s="162">
        <v>296.52999999999997</v>
      </c>
    </row>
    <row r="47" spans="1:22" x14ac:dyDescent="0.4">
      <c r="A47" s="138">
        <v>19</v>
      </c>
      <c r="B47" s="124" t="s">
        <v>51</v>
      </c>
      <c r="C47" s="163">
        <v>24449</v>
      </c>
      <c r="D47" s="163">
        <v>50.527500000000003</v>
      </c>
      <c r="E47" s="163">
        <v>105805</v>
      </c>
      <c r="F47" s="163">
        <v>275.79109999999997</v>
      </c>
      <c r="G47" s="163">
        <v>0</v>
      </c>
      <c r="H47" s="163">
        <v>0</v>
      </c>
      <c r="I47" s="163">
        <v>0</v>
      </c>
      <c r="J47" s="163">
        <v>0</v>
      </c>
      <c r="K47" s="163">
        <v>4861</v>
      </c>
      <c r="L47" s="163">
        <v>470.42840000000001</v>
      </c>
      <c r="M47" s="163">
        <v>0</v>
      </c>
      <c r="N47" s="163">
        <v>0</v>
      </c>
      <c r="O47" s="163">
        <v>0</v>
      </c>
      <c r="P47" s="163">
        <v>0</v>
      </c>
      <c r="Q47" s="163">
        <v>8</v>
      </c>
      <c r="R47" s="163">
        <v>153.78819999999999</v>
      </c>
      <c r="S47" s="163">
        <v>135123</v>
      </c>
      <c r="T47" s="163">
        <v>950.53520000000003</v>
      </c>
      <c r="U47" s="161">
        <v>129069</v>
      </c>
      <c r="V47" s="162">
        <v>282.20030000000003</v>
      </c>
    </row>
    <row r="48" spans="1:22" x14ac:dyDescent="0.4">
      <c r="A48" s="138">
        <v>20</v>
      </c>
      <c r="B48" s="124" t="s">
        <v>52</v>
      </c>
      <c r="C48" s="163">
        <v>62071</v>
      </c>
      <c r="D48" s="163">
        <v>428.11182584400001</v>
      </c>
      <c r="E48" s="163">
        <v>2123</v>
      </c>
      <c r="F48" s="163">
        <v>341.08788192399999</v>
      </c>
      <c r="G48" s="163">
        <v>0</v>
      </c>
      <c r="H48" s="163">
        <v>0</v>
      </c>
      <c r="I48" s="163">
        <v>181</v>
      </c>
      <c r="J48" s="163">
        <v>1.7984480759999999</v>
      </c>
      <c r="K48" s="163">
        <v>1030</v>
      </c>
      <c r="L48" s="163">
        <v>106.853613071</v>
      </c>
      <c r="M48" s="163">
        <v>0</v>
      </c>
      <c r="N48" s="163">
        <v>0</v>
      </c>
      <c r="O48" s="163">
        <v>0</v>
      </c>
      <c r="P48" s="163">
        <v>0</v>
      </c>
      <c r="Q48" s="163">
        <v>1594</v>
      </c>
      <c r="R48" s="163">
        <v>14.3872538</v>
      </c>
      <c r="S48" s="163">
        <v>66999</v>
      </c>
      <c r="T48" s="163">
        <v>892.23902271500003</v>
      </c>
      <c r="U48" s="161">
        <v>61749</v>
      </c>
      <c r="V48" s="162">
        <v>295.03914825499999</v>
      </c>
    </row>
    <row r="49" spans="1:22" x14ac:dyDescent="0.4">
      <c r="A49" s="138">
        <v>21</v>
      </c>
      <c r="B49" s="124" t="s">
        <v>53</v>
      </c>
      <c r="C49" s="163">
        <v>184395</v>
      </c>
      <c r="D49" s="163">
        <v>683.52325252200103</v>
      </c>
      <c r="E49" s="163">
        <v>97772</v>
      </c>
      <c r="F49" s="163">
        <v>935.73509765549898</v>
      </c>
      <c r="G49" s="163">
        <v>0</v>
      </c>
      <c r="H49" s="163">
        <v>0</v>
      </c>
      <c r="I49" s="163">
        <v>0</v>
      </c>
      <c r="J49" s="163">
        <v>0</v>
      </c>
      <c r="K49" s="163">
        <v>17975</v>
      </c>
      <c r="L49" s="163">
        <v>129.87001607900001</v>
      </c>
      <c r="M49" s="163">
        <v>2695</v>
      </c>
      <c r="N49" s="163">
        <v>9.3414597240000106</v>
      </c>
      <c r="O49" s="163">
        <v>0</v>
      </c>
      <c r="P49" s="163">
        <v>0</v>
      </c>
      <c r="Q49" s="163">
        <v>0</v>
      </c>
      <c r="R49" s="163">
        <v>0</v>
      </c>
      <c r="S49" s="163">
        <v>302837</v>
      </c>
      <c r="T49" s="163">
        <v>1758.4698259805</v>
      </c>
      <c r="U49" s="161">
        <v>260616</v>
      </c>
      <c r="V49" s="162">
        <v>667.23007752600495</v>
      </c>
    </row>
    <row r="50" spans="1:22" x14ac:dyDescent="0.4">
      <c r="A50" s="141"/>
      <c r="B50" s="123" t="s">
        <v>54</v>
      </c>
      <c r="C50" s="163">
        <f>SUM(C29:C49)</f>
        <v>1786398</v>
      </c>
      <c r="D50" s="163">
        <f>SUM(D29:D49)</f>
        <v>25689.088526016789</v>
      </c>
      <c r="E50" s="163">
        <f t="shared" ref="E50:H50" si="2">SUM(E29:E49)</f>
        <v>642384</v>
      </c>
      <c r="F50" s="163">
        <f t="shared" si="2"/>
        <v>36520.267220539085</v>
      </c>
      <c r="G50" s="163">
        <f t="shared" si="2"/>
        <v>3</v>
      </c>
      <c r="H50" s="163">
        <f t="shared" si="2"/>
        <v>2.010164354</v>
      </c>
      <c r="I50" s="163">
        <f>SUM(I29:I49)</f>
        <v>10442</v>
      </c>
      <c r="J50" s="163">
        <f>SUM(J29:J49)</f>
        <v>389.87380027599994</v>
      </c>
      <c r="K50" s="163">
        <f>SUM(K29:K49)</f>
        <v>97476</v>
      </c>
      <c r="L50" s="163">
        <f t="shared" ref="L50:P50" si="3">SUM(L29:L49)</f>
        <v>8626.1232168430979</v>
      </c>
      <c r="M50" s="163">
        <f t="shared" si="3"/>
        <v>2726</v>
      </c>
      <c r="N50" s="163">
        <f t="shared" si="3"/>
        <v>23.65762027600001</v>
      </c>
      <c r="O50" s="163">
        <f t="shared" si="3"/>
        <v>85</v>
      </c>
      <c r="P50" s="163">
        <f t="shared" si="3"/>
        <v>58.755556305999995</v>
      </c>
      <c r="Q50" s="163">
        <f>SUM(Q29:Q49)</f>
        <v>375372</v>
      </c>
      <c r="R50" s="163">
        <f t="shared" ref="R50:V50" si="4">SUM(R29:R49)</f>
        <v>3426.5056308178109</v>
      </c>
      <c r="S50" s="163">
        <f t="shared" si="4"/>
        <v>2914886</v>
      </c>
      <c r="T50" s="163">
        <f t="shared" si="4"/>
        <v>74736.281735428769</v>
      </c>
      <c r="U50" s="163">
        <f t="shared" si="4"/>
        <v>2678652</v>
      </c>
      <c r="V50" s="163">
        <f t="shared" si="4"/>
        <v>18149.066533062003</v>
      </c>
    </row>
    <row r="51" spans="1:22" x14ac:dyDescent="0.4">
      <c r="A51" s="141" t="s">
        <v>55</v>
      </c>
      <c r="B51" s="123" t="s">
        <v>56</v>
      </c>
      <c r="C51" s="159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1"/>
      <c r="V51" s="162"/>
    </row>
    <row r="52" spans="1:22" x14ac:dyDescent="0.4">
      <c r="A52" s="141">
        <v>1</v>
      </c>
      <c r="B52" s="123" t="s">
        <v>57</v>
      </c>
      <c r="C52" s="160">
        <v>1316925</v>
      </c>
      <c r="D52" s="160">
        <v>17697.516024404002</v>
      </c>
      <c r="E52" s="160">
        <v>215607</v>
      </c>
      <c r="F52" s="160">
        <v>2137.4617829160002</v>
      </c>
      <c r="G52" s="160">
        <v>0</v>
      </c>
      <c r="H52" s="160">
        <v>0</v>
      </c>
      <c r="I52" s="160">
        <v>14286</v>
      </c>
      <c r="J52" s="160">
        <v>337.10488341799999</v>
      </c>
      <c r="K52" s="160">
        <v>16587</v>
      </c>
      <c r="L52" s="160">
        <v>1175.762666071</v>
      </c>
      <c r="M52" s="160">
        <v>0</v>
      </c>
      <c r="N52" s="160">
        <v>0</v>
      </c>
      <c r="O52" s="160">
        <v>4280</v>
      </c>
      <c r="P52" s="160">
        <v>11.894274402000001</v>
      </c>
      <c r="Q52" s="160">
        <v>68</v>
      </c>
      <c r="R52" s="160">
        <v>0.118514148999791</v>
      </c>
      <c r="S52" s="163">
        <v>1567753</v>
      </c>
      <c r="T52" s="163">
        <v>21359.858145360002</v>
      </c>
      <c r="U52" s="161">
        <v>1186431</v>
      </c>
      <c r="V52" s="162">
        <v>12150.797399999999</v>
      </c>
    </row>
    <row r="53" spans="1:22" x14ac:dyDescent="0.4">
      <c r="A53" s="138">
        <v>2</v>
      </c>
      <c r="B53" s="142" t="s">
        <v>58</v>
      </c>
      <c r="C53" s="160">
        <v>406960</v>
      </c>
      <c r="D53" s="160">
        <v>7384.3986000000004</v>
      </c>
      <c r="E53" s="160">
        <v>159224</v>
      </c>
      <c r="F53" s="160">
        <v>1832.4727</v>
      </c>
      <c r="G53" s="160">
        <v>0</v>
      </c>
      <c r="H53" s="160">
        <v>0</v>
      </c>
      <c r="I53" s="160">
        <v>8948</v>
      </c>
      <c r="J53" s="160">
        <v>182.90379999999999</v>
      </c>
      <c r="K53" s="160">
        <v>14133</v>
      </c>
      <c r="L53" s="160">
        <v>713.6463</v>
      </c>
      <c r="M53" s="160">
        <v>0</v>
      </c>
      <c r="N53" s="160">
        <v>0</v>
      </c>
      <c r="O53" s="160">
        <v>3751</v>
      </c>
      <c r="P53" s="160">
        <v>6.2977999999999996</v>
      </c>
      <c r="Q53" s="160">
        <v>16043</v>
      </c>
      <c r="R53" s="160">
        <v>233.98220000000001</v>
      </c>
      <c r="S53" s="163">
        <v>609059</v>
      </c>
      <c r="T53" s="163">
        <v>10353.7014</v>
      </c>
      <c r="U53" s="161">
        <v>351125</v>
      </c>
      <c r="V53" s="162">
        <v>5021.3</v>
      </c>
    </row>
    <row r="54" spans="1:22" x14ac:dyDescent="0.4">
      <c r="A54" s="141"/>
      <c r="B54" s="123" t="s">
        <v>59</v>
      </c>
      <c r="C54" s="160">
        <f t="shared" ref="C54:V54" si="5">SUM(C52:C53)</f>
        <v>1723885</v>
      </c>
      <c r="D54" s="160">
        <f t="shared" si="5"/>
        <v>25081.914624404002</v>
      </c>
      <c r="E54" s="160">
        <f t="shared" si="5"/>
        <v>374831</v>
      </c>
      <c r="F54" s="160">
        <f t="shared" si="5"/>
        <v>3969.934482916</v>
      </c>
      <c r="G54" s="160">
        <f t="shared" si="5"/>
        <v>0</v>
      </c>
      <c r="H54" s="160">
        <f t="shared" si="5"/>
        <v>0</v>
      </c>
      <c r="I54" s="160">
        <f t="shared" si="5"/>
        <v>23234</v>
      </c>
      <c r="J54" s="160">
        <f t="shared" si="5"/>
        <v>520.00868341799992</v>
      </c>
      <c r="K54" s="160">
        <f t="shared" si="5"/>
        <v>30720</v>
      </c>
      <c r="L54" s="160">
        <f t="shared" si="5"/>
        <v>1889.4089660710001</v>
      </c>
      <c r="M54" s="160">
        <f t="shared" si="5"/>
        <v>0</v>
      </c>
      <c r="N54" s="160">
        <f t="shared" si="5"/>
        <v>0</v>
      </c>
      <c r="O54" s="160">
        <f t="shared" si="5"/>
        <v>8031</v>
      </c>
      <c r="P54" s="160">
        <f t="shared" si="5"/>
        <v>18.192074401999999</v>
      </c>
      <c r="Q54" s="160">
        <f t="shared" si="5"/>
        <v>16111</v>
      </c>
      <c r="R54" s="160">
        <f t="shared" si="5"/>
        <v>234.1007141489998</v>
      </c>
      <c r="S54" s="160">
        <f t="shared" si="5"/>
        <v>2176812</v>
      </c>
      <c r="T54" s="160">
        <f t="shared" si="5"/>
        <v>31713.559545360004</v>
      </c>
      <c r="U54" s="160">
        <f t="shared" si="5"/>
        <v>1537556</v>
      </c>
      <c r="V54" s="160">
        <f t="shared" si="5"/>
        <v>17172.097399999999</v>
      </c>
    </row>
    <row r="55" spans="1:22" x14ac:dyDescent="0.4">
      <c r="A55" s="123" t="s">
        <v>60</v>
      </c>
      <c r="B55" s="143"/>
      <c r="C55" s="160">
        <f t="shared" ref="C55:V55" si="6">SUM(C11,C21,C50)</f>
        <v>5391507</v>
      </c>
      <c r="D55" s="160">
        <f t="shared" si="6"/>
        <v>97512.417747638785</v>
      </c>
      <c r="E55" s="160">
        <f t="shared" si="6"/>
        <v>1508202</v>
      </c>
      <c r="F55" s="160">
        <f t="shared" si="6"/>
        <v>93518.689463509087</v>
      </c>
      <c r="G55" s="160">
        <f t="shared" si="6"/>
        <v>2732</v>
      </c>
      <c r="H55" s="160">
        <f t="shared" si="6"/>
        <v>1820.4829799879999</v>
      </c>
      <c r="I55" s="160">
        <f t="shared" si="6"/>
        <v>183983</v>
      </c>
      <c r="J55" s="160">
        <f t="shared" si="6"/>
        <v>6001.4020753610002</v>
      </c>
      <c r="K55" s="160">
        <f t="shared" si="6"/>
        <v>370490</v>
      </c>
      <c r="L55" s="160">
        <f t="shared" si="6"/>
        <v>33719.207815301095</v>
      </c>
      <c r="M55" s="160">
        <f t="shared" si="6"/>
        <v>2858</v>
      </c>
      <c r="N55" s="160">
        <f t="shared" si="6"/>
        <v>52.977846817000007</v>
      </c>
      <c r="O55" s="160">
        <f t="shared" si="6"/>
        <v>1197</v>
      </c>
      <c r="P55" s="160">
        <f t="shared" si="6"/>
        <v>184.83851907000002</v>
      </c>
      <c r="Q55" s="160">
        <f t="shared" si="6"/>
        <v>486679</v>
      </c>
      <c r="R55" s="160">
        <f t="shared" si="6"/>
        <v>7478.6617108688115</v>
      </c>
      <c r="S55" s="160">
        <f t="shared" si="6"/>
        <v>7947648</v>
      </c>
      <c r="T55" s="160">
        <f t="shared" si="6"/>
        <v>240288.67815855378</v>
      </c>
      <c r="U55" s="160">
        <f t="shared" si="6"/>
        <v>5031413</v>
      </c>
      <c r="V55" s="160">
        <f t="shared" si="6"/>
        <v>57460.191002366926</v>
      </c>
    </row>
    <row r="56" spans="1:22" x14ac:dyDescent="0.4">
      <c r="A56" s="123" t="s">
        <v>246</v>
      </c>
      <c r="B56" s="123"/>
      <c r="C56" s="160">
        <f>SUM(C54,C55)</f>
        <v>7115392</v>
      </c>
      <c r="D56" s="160">
        <f t="shared" ref="D56:V56" si="7">SUM(D54,D55)</f>
        <v>122594.33237204279</v>
      </c>
      <c r="E56" s="160">
        <f t="shared" si="7"/>
        <v>1883033</v>
      </c>
      <c r="F56" s="160">
        <f t="shared" si="7"/>
        <v>97488.623946425083</v>
      </c>
      <c r="G56" s="160">
        <f t="shared" si="7"/>
        <v>2732</v>
      </c>
      <c r="H56" s="160">
        <f t="shared" si="7"/>
        <v>1820.4829799879999</v>
      </c>
      <c r="I56" s="160">
        <f t="shared" si="7"/>
        <v>207217</v>
      </c>
      <c r="J56" s="160">
        <f t="shared" si="7"/>
        <v>6521.4107587790004</v>
      </c>
      <c r="K56" s="160">
        <f t="shared" si="7"/>
        <v>401210</v>
      </c>
      <c r="L56" s="160">
        <f t="shared" si="7"/>
        <v>35608.616781372097</v>
      </c>
      <c r="M56" s="160">
        <f t="shared" si="7"/>
        <v>2858</v>
      </c>
      <c r="N56" s="160">
        <f t="shared" si="7"/>
        <v>52.977846817000007</v>
      </c>
      <c r="O56" s="160">
        <f t="shared" si="7"/>
        <v>9228</v>
      </c>
      <c r="P56" s="160">
        <f t="shared" si="7"/>
        <v>203.03059347200002</v>
      </c>
      <c r="Q56" s="160">
        <f t="shared" si="7"/>
        <v>502790</v>
      </c>
      <c r="R56" s="160">
        <f t="shared" si="7"/>
        <v>7712.7624250178114</v>
      </c>
      <c r="S56" s="160">
        <f t="shared" si="7"/>
        <v>10124460</v>
      </c>
      <c r="T56" s="160">
        <f t="shared" si="7"/>
        <v>272002.23770391376</v>
      </c>
      <c r="U56" s="160">
        <f t="shared" si="7"/>
        <v>6568969</v>
      </c>
      <c r="V56" s="160">
        <f t="shared" si="7"/>
        <v>74632.288402366918</v>
      </c>
    </row>
    <row r="57" spans="1:22" x14ac:dyDescent="0.4">
      <c r="A57" s="141" t="s">
        <v>62</v>
      </c>
      <c r="B57" s="123" t="s">
        <v>63</v>
      </c>
      <c r="C57" s="159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1"/>
      <c r="V57" s="162"/>
    </row>
    <row r="58" spans="1:22" x14ac:dyDescent="0.4">
      <c r="A58" s="138">
        <v>1</v>
      </c>
      <c r="B58" s="142" t="s">
        <v>64</v>
      </c>
      <c r="C58" s="160">
        <v>261324</v>
      </c>
      <c r="D58" s="160">
        <v>1754.4075</v>
      </c>
      <c r="E58" s="160">
        <v>0</v>
      </c>
      <c r="F58" s="160">
        <v>0</v>
      </c>
      <c r="G58" s="160">
        <v>0</v>
      </c>
      <c r="H58" s="160">
        <v>0</v>
      </c>
      <c r="I58" s="160">
        <v>0</v>
      </c>
      <c r="J58" s="160">
        <v>0</v>
      </c>
      <c r="K58" s="160">
        <v>0</v>
      </c>
      <c r="L58" s="160">
        <v>0</v>
      </c>
      <c r="M58" s="160">
        <v>0</v>
      </c>
      <c r="N58" s="160">
        <v>0</v>
      </c>
      <c r="O58" s="160">
        <v>0</v>
      </c>
      <c r="P58" s="160">
        <v>0</v>
      </c>
      <c r="Q58" s="160">
        <v>0</v>
      </c>
      <c r="R58" s="160">
        <v>0</v>
      </c>
      <c r="S58" s="163">
        <v>261324</v>
      </c>
      <c r="T58" s="163">
        <v>1754.4075</v>
      </c>
      <c r="U58" s="161">
        <v>0</v>
      </c>
      <c r="V58" s="162">
        <v>0</v>
      </c>
    </row>
    <row r="59" spans="1:22" x14ac:dyDescent="0.4">
      <c r="A59" s="138">
        <v>2</v>
      </c>
      <c r="B59" s="142" t="s">
        <v>65</v>
      </c>
      <c r="C59" s="160">
        <v>2590014</v>
      </c>
      <c r="D59" s="160">
        <v>16884.2343</v>
      </c>
      <c r="E59" s="160">
        <v>0</v>
      </c>
      <c r="F59" s="160">
        <v>0</v>
      </c>
      <c r="G59" s="160">
        <v>0</v>
      </c>
      <c r="H59" s="160">
        <v>0</v>
      </c>
      <c r="I59" s="160">
        <v>44</v>
      </c>
      <c r="J59" s="160">
        <v>4.1399999999999997</v>
      </c>
      <c r="K59" s="160">
        <v>0</v>
      </c>
      <c r="L59" s="160">
        <v>0</v>
      </c>
      <c r="M59" s="160">
        <v>0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3">
        <v>2590058</v>
      </c>
      <c r="T59" s="163">
        <v>16888.374299999999</v>
      </c>
      <c r="U59" s="161">
        <v>0</v>
      </c>
      <c r="V59" s="162">
        <v>0</v>
      </c>
    </row>
    <row r="60" spans="1:22" x14ac:dyDescent="0.4">
      <c r="A60" s="138">
        <v>3</v>
      </c>
      <c r="B60" s="142" t="s">
        <v>66</v>
      </c>
      <c r="C60" s="160">
        <v>0</v>
      </c>
      <c r="D60" s="160">
        <v>0</v>
      </c>
      <c r="E60" s="160">
        <v>0</v>
      </c>
      <c r="F60" s="160">
        <v>0</v>
      </c>
      <c r="G60" s="160">
        <v>0</v>
      </c>
      <c r="H60" s="160">
        <v>0</v>
      </c>
      <c r="I60" s="160">
        <v>0</v>
      </c>
      <c r="J60" s="160">
        <v>0</v>
      </c>
      <c r="K60" s="160">
        <v>0</v>
      </c>
      <c r="L60" s="160">
        <v>0</v>
      </c>
      <c r="M60" s="160">
        <v>0</v>
      </c>
      <c r="N60" s="160">
        <v>0</v>
      </c>
      <c r="O60" s="160">
        <v>0</v>
      </c>
      <c r="P60" s="160">
        <v>0</v>
      </c>
      <c r="Q60" s="160">
        <v>0</v>
      </c>
      <c r="R60" s="160">
        <v>0</v>
      </c>
      <c r="S60" s="163">
        <v>0</v>
      </c>
      <c r="T60" s="163">
        <v>0</v>
      </c>
      <c r="U60" s="161">
        <v>0</v>
      </c>
      <c r="V60" s="162">
        <v>0</v>
      </c>
    </row>
    <row r="61" spans="1:22" x14ac:dyDescent="0.4">
      <c r="A61" s="141"/>
      <c r="B61" s="123" t="s">
        <v>67</v>
      </c>
      <c r="C61" s="160">
        <f>SUM(C58:C60)</f>
        <v>2851338</v>
      </c>
      <c r="D61" s="160">
        <f t="shared" ref="D61:V61" si="8">SUM(D58:D60)</f>
        <v>18638.641800000001</v>
      </c>
      <c r="E61" s="160">
        <f t="shared" si="8"/>
        <v>0</v>
      </c>
      <c r="F61" s="160">
        <f t="shared" si="8"/>
        <v>0</v>
      </c>
      <c r="G61" s="160">
        <f t="shared" si="8"/>
        <v>0</v>
      </c>
      <c r="H61" s="160">
        <f t="shared" si="8"/>
        <v>0</v>
      </c>
      <c r="I61" s="160">
        <f t="shared" si="8"/>
        <v>44</v>
      </c>
      <c r="J61" s="160">
        <f t="shared" si="8"/>
        <v>4.1399999999999997</v>
      </c>
      <c r="K61" s="160">
        <f t="shared" si="8"/>
        <v>0</v>
      </c>
      <c r="L61" s="160">
        <f t="shared" si="8"/>
        <v>0</v>
      </c>
      <c r="M61" s="160">
        <f t="shared" si="8"/>
        <v>0</v>
      </c>
      <c r="N61" s="160">
        <f t="shared" si="8"/>
        <v>0</v>
      </c>
      <c r="O61" s="160">
        <f t="shared" si="8"/>
        <v>0</v>
      </c>
      <c r="P61" s="160">
        <f t="shared" si="8"/>
        <v>0</v>
      </c>
      <c r="Q61" s="160">
        <f t="shared" si="8"/>
        <v>0</v>
      </c>
      <c r="R61" s="160">
        <f t="shared" si="8"/>
        <v>0</v>
      </c>
      <c r="S61" s="160">
        <f t="shared" si="8"/>
        <v>2851382</v>
      </c>
      <c r="T61" s="160">
        <f t="shared" si="8"/>
        <v>18642.781800000001</v>
      </c>
      <c r="U61" s="160">
        <f t="shared" si="8"/>
        <v>0</v>
      </c>
      <c r="V61" s="160">
        <f t="shared" si="8"/>
        <v>0</v>
      </c>
    </row>
    <row r="62" spans="1:22" x14ac:dyDescent="0.4">
      <c r="A62" s="138" t="s">
        <v>68</v>
      </c>
      <c r="B62" s="142" t="s">
        <v>69</v>
      </c>
      <c r="C62" s="159">
        <v>0</v>
      </c>
      <c r="D62" s="159">
        <v>0</v>
      </c>
      <c r="E62" s="159">
        <v>3471</v>
      </c>
      <c r="F62" s="159">
        <v>2160.9229999999998</v>
      </c>
      <c r="G62" s="159">
        <v>0</v>
      </c>
      <c r="H62" s="159">
        <v>0</v>
      </c>
      <c r="I62" s="159">
        <v>0</v>
      </c>
      <c r="J62" s="159">
        <v>0</v>
      </c>
      <c r="K62" s="159">
        <v>0</v>
      </c>
      <c r="L62" s="159">
        <v>0</v>
      </c>
      <c r="M62" s="159">
        <v>0</v>
      </c>
      <c r="N62" s="159">
        <v>0</v>
      </c>
      <c r="O62" s="159">
        <v>0</v>
      </c>
      <c r="P62" s="159">
        <v>0</v>
      </c>
      <c r="Q62" s="159">
        <v>0</v>
      </c>
      <c r="R62" s="159">
        <v>0</v>
      </c>
      <c r="S62" s="159">
        <v>3471</v>
      </c>
      <c r="T62" s="159">
        <v>2160.9229999999998</v>
      </c>
      <c r="U62" s="159">
        <v>11378</v>
      </c>
      <c r="V62" s="160">
        <v>103.62</v>
      </c>
    </row>
    <row r="63" spans="1:22" x14ac:dyDescent="0.4">
      <c r="A63" s="138"/>
      <c r="B63" s="142" t="s">
        <v>70</v>
      </c>
      <c r="C63" s="159">
        <f>SUM(C62)</f>
        <v>0</v>
      </c>
      <c r="D63" s="159">
        <f t="shared" ref="D63:V63" si="9">SUM(D62)</f>
        <v>0</v>
      </c>
      <c r="E63" s="159">
        <f t="shared" si="9"/>
        <v>3471</v>
      </c>
      <c r="F63" s="159">
        <f t="shared" si="9"/>
        <v>2160.9229999999998</v>
      </c>
      <c r="G63" s="159">
        <f t="shared" si="9"/>
        <v>0</v>
      </c>
      <c r="H63" s="159">
        <f t="shared" si="9"/>
        <v>0</v>
      </c>
      <c r="I63" s="159">
        <f t="shared" si="9"/>
        <v>0</v>
      </c>
      <c r="J63" s="159">
        <f t="shared" si="9"/>
        <v>0</v>
      </c>
      <c r="K63" s="159">
        <f t="shared" si="9"/>
        <v>0</v>
      </c>
      <c r="L63" s="159">
        <f t="shared" si="9"/>
        <v>0</v>
      </c>
      <c r="M63" s="159">
        <f t="shared" si="9"/>
        <v>0</v>
      </c>
      <c r="N63" s="159">
        <f t="shared" si="9"/>
        <v>0</v>
      </c>
      <c r="O63" s="159">
        <f t="shared" si="9"/>
        <v>0</v>
      </c>
      <c r="P63" s="159">
        <f t="shared" si="9"/>
        <v>0</v>
      </c>
      <c r="Q63" s="159">
        <f t="shared" si="9"/>
        <v>0</v>
      </c>
      <c r="R63" s="159">
        <f t="shared" si="9"/>
        <v>0</v>
      </c>
      <c r="S63" s="159">
        <f t="shared" si="9"/>
        <v>3471</v>
      </c>
      <c r="T63" s="159">
        <f t="shared" si="9"/>
        <v>2160.9229999999998</v>
      </c>
      <c r="U63" s="159">
        <f t="shared" si="9"/>
        <v>11378</v>
      </c>
      <c r="V63" s="160">
        <f t="shared" si="9"/>
        <v>103.62</v>
      </c>
    </row>
    <row r="64" spans="1:22" x14ac:dyDescent="0.4">
      <c r="A64" s="138" t="s">
        <v>71</v>
      </c>
      <c r="B64" s="142" t="s">
        <v>72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60"/>
    </row>
    <row r="65" spans="1:22" x14ac:dyDescent="0.4">
      <c r="A65" s="138">
        <v>1</v>
      </c>
      <c r="B65" s="142" t="s">
        <v>73</v>
      </c>
      <c r="C65" s="159">
        <v>57355</v>
      </c>
      <c r="D65" s="159">
        <v>278.23</v>
      </c>
      <c r="E65" s="159">
        <v>12180</v>
      </c>
      <c r="F65" s="159">
        <v>575.45000000000005</v>
      </c>
      <c r="G65" s="159">
        <v>0</v>
      </c>
      <c r="H65" s="159">
        <v>0</v>
      </c>
      <c r="I65" s="159">
        <v>0</v>
      </c>
      <c r="J65" s="159">
        <v>0</v>
      </c>
      <c r="K65" s="159">
        <v>317</v>
      </c>
      <c r="L65" s="159">
        <v>31.43</v>
      </c>
      <c r="M65" s="159">
        <v>0</v>
      </c>
      <c r="N65" s="159">
        <v>0</v>
      </c>
      <c r="O65" s="159">
        <v>0</v>
      </c>
      <c r="P65" s="159">
        <v>0</v>
      </c>
      <c r="Q65" s="159">
        <v>96365</v>
      </c>
      <c r="R65" s="159">
        <v>98.49</v>
      </c>
      <c r="S65" s="159">
        <v>166217</v>
      </c>
      <c r="T65" s="159">
        <v>983.6</v>
      </c>
      <c r="U65" s="159">
        <v>145289</v>
      </c>
      <c r="V65" s="160">
        <v>176.24</v>
      </c>
    </row>
    <row r="66" spans="1:22" x14ac:dyDescent="0.4">
      <c r="A66" s="138">
        <v>2</v>
      </c>
      <c r="B66" s="142" t="s">
        <v>74</v>
      </c>
      <c r="C66" s="159">
        <v>198399</v>
      </c>
      <c r="D66" s="159">
        <v>486.87154303699998</v>
      </c>
      <c r="E66" s="159">
        <v>87589</v>
      </c>
      <c r="F66" s="159">
        <v>267.46337874599999</v>
      </c>
      <c r="G66" s="159">
        <v>0</v>
      </c>
      <c r="H66" s="159">
        <v>0</v>
      </c>
      <c r="I66" s="159">
        <v>1</v>
      </c>
      <c r="J66" s="159">
        <v>1.12E-2</v>
      </c>
      <c r="K66" s="159">
        <v>25594</v>
      </c>
      <c r="L66" s="159">
        <v>207.69448668000001</v>
      </c>
      <c r="M66" s="159">
        <v>0</v>
      </c>
      <c r="N66" s="159">
        <v>0</v>
      </c>
      <c r="O66" s="159">
        <v>0</v>
      </c>
      <c r="P66" s="159">
        <v>0</v>
      </c>
      <c r="Q66" s="159">
        <v>196070</v>
      </c>
      <c r="R66" s="159">
        <v>390.40005044399999</v>
      </c>
      <c r="S66" s="159">
        <v>507653</v>
      </c>
      <c r="T66" s="159">
        <v>1352.4406589069999</v>
      </c>
      <c r="U66" s="159">
        <v>479494</v>
      </c>
      <c r="V66" s="160">
        <v>1056.3703113460001</v>
      </c>
    </row>
    <row r="67" spans="1:22" x14ac:dyDescent="0.4">
      <c r="A67" s="138">
        <v>3</v>
      </c>
      <c r="B67" s="142" t="s">
        <v>75</v>
      </c>
      <c r="C67" s="159">
        <v>48206</v>
      </c>
      <c r="D67" s="159">
        <v>94.217100000000002</v>
      </c>
      <c r="E67" s="159">
        <v>391</v>
      </c>
      <c r="F67" s="159">
        <v>3.4586999999999999</v>
      </c>
      <c r="G67" s="159">
        <v>0</v>
      </c>
      <c r="H67" s="159">
        <v>0</v>
      </c>
      <c r="I67" s="159">
        <v>0</v>
      </c>
      <c r="J67" s="159">
        <v>0</v>
      </c>
      <c r="K67" s="159">
        <v>0</v>
      </c>
      <c r="L67" s="159">
        <v>0</v>
      </c>
      <c r="M67" s="159">
        <v>0</v>
      </c>
      <c r="N67" s="159">
        <v>0</v>
      </c>
      <c r="O67" s="159">
        <v>0</v>
      </c>
      <c r="P67" s="159">
        <v>0</v>
      </c>
      <c r="Q67" s="159">
        <v>77283</v>
      </c>
      <c r="R67" s="159">
        <v>150.81280000000001</v>
      </c>
      <c r="S67" s="159">
        <v>125880</v>
      </c>
      <c r="T67" s="159">
        <v>248.48859999999999</v>
      </c>
      <c r="U67" s="159">
        <v>72166</v>
      </c>
      <c r="V67" s="160">
        <v>139.45330000000001</v>
      </c>
    </row>
    <row r="68" spans="1:22" x14ac:dyDescent="0.4">
      <c r="A68" s="138">
        <v>4</v>
      </c>
      <c r="B68" s="142" t="s">
        <v>76</v>
      </c>
      <c r="C68" s="159">
        <v>70391</v>
      </c>
      <c r="D68" s="159">
        <v>185.3</v>
      </c>
      <c r="E68" s="159">
        <v>10348</v>
      </c>
      <c r="F68" s="159">
        <v>25.75</v>
      </c>
      <c r="G68" s="159">
        <v>0</v>
      </c>
      <c r="H68" s="159">
        <v>0</v>
      </c>
      <c r="I68" s="159">
        <v>45</v>
      </c>
      <c r="J68" s="159">
        <v>0.06</v>
      </c>
      <c r="K68" s="159">
        <v>365</v>
      </c>
      <c r="L68" s="159">
        <v>0.82</v>
      </c>
      <c r="M68" s="159">
        <v>0</v>
      </c>
      <c r="N68" s="159">
        <v>0</v>
      </c>
      <c r="O68" s="159">
        <v>0</v>
      </c>
      <c r="P68" s="159">
        <v>0</v>
      </c>
      <c r="Q68" s="159">
        <v>4950</v>
      </c>
      <c r="R68" s="159">
        <v>6.23</v>
      </c>
      <c r="S68" s="159">
        <v>86099</v>
      </c>
      <c r="T68" s="159">
        <v>218.16</v>
      </c>
      <c r="U68" s="159">
        <v>86099</v>
      </c>
      <c r="V68" s="160">
        <v>218.16</v>
      </c>
    </row>
    <row r="69" spans="1:22" x14ac:dyDescent="0.4">
      <c r="A69" s="138"/>
      <c r="B69" s="142" t="s">
        <v>77</v>
      </c>
      <c r="C69" s="159">
        <f>SUM(C65:C68)</f>
        <v>374351</v>
      </c>
      <c r="D69" s="159">
        <f t="shared" ref="D69:V69" si="10">SUM(D65:D68)</f>
        <v>1044.6186430370001</v>
      </c>
      <c r="E69" s="159">
        <f t="shared" si="10"/>
        <v>110508</v>
      </c>
      <c r="F69" s="159">
        <f t="shared" si="10"/>
        <v>872.12207874600006</v>
      </c>
      <c r="G69" s="159">
        <f t="shared" si="10"/>
        <v>0</v>
      </c>
      <c r="H69" s="159">
        <f t="shared" si="10"/>
        <v>0</v>
      </c>
      <c r="I69" s="159">
        <f t="shared" si="10"/>
        <v>46</v>
      </c>
      <c r="J69" s="159">
        <f t="shared" si="10"/>
        <v>7.1199999999999999E-2</v>
      </c>
      <c r="K69" s="159">
        <f t="shared" si="10"/>
        <v>26276</v>
      </c>
      <c r="L69" s="159">
        <f t="shared" si="10"/>
        <v>239.94448668000001</v>
      </c>
      <c r="M69" s="159">
        <f t="shared" si="10"/>
        <v>0</v>
      </c>
      <c r="N69" s="159">
        <f t="shared" si="10"/>
        <v>0</v>
      </c>
      <c r="O69" s="159">
        <f t="shared" si="10"/>
        <v>0</v>
      </c>
      <c r="P69" s="159">
        <f t="shared" si="10"/>
        <v>0</v>
      </c>
      <c r="Q69" s="159">
        <f t="shared" si="10"/>
        <v>374668</v>
      </c>
      <c r="R69" s="159">
        <f t="shared" si="10"/>
        <v>645.932850444</v>
      </c>
      <c r="S69" s="159">
        <f t="shared" si="10"/>
        <v>885849</v>
      </c>
      <c r="T69" s="159">
        <f t="shared" si="10"/>
        <v>2802.6892589069998</v>
      </c>
      <c r="U69" s="159">
        <f t="shared" si="10"/>
        <v>783048</v>
      </c>
      <c r="V69" s="159">
        <f t="shared" si="10"/>
        <v>1590.2236113460001</v>
      </c>
    </row>
    <row r="70" spans="1:22" x14ac:dyDescent="0.4">
      <c r="A70" s="138" t="s">
        <v>78</v>
      </c>
      <c r="B70" s="142" t="s">
        <v>79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</row>
    <row r="71" spans="1:22" x14ac:dyDescent="0.4">
      <c r="A71" s="138">
        <v>1</v>
      </c>
      <c r="B71" s="142" t="s">
        <v>80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  <c r="N71" s="159">
        <v>0</v>
      </c>
      <c r="O71" s="159">
        <v>0</v>
      </c>
      <c r="P71" s="159">
        <v>0</v>
      </c>
      <c r="Q71" s="159">
        <v>0</v>
      </c>
      <c r="R71" s="159">
        <v>0</v>
      </c>
      <c r="S71" s="159">
        <v>0</v>
      </c>
      <c r="T71" s="159">
        <v>0</v>
      </c>
      <c r="U71" s="159">
        <v>0</v>
      </c>
      <c r="V71" s="159">
        <v>0</v>
      </c>
    </row>
    <row r="72" spans="1:22" x14ac:dyDescent="0.4">
      <c r="A72" s="138">
        <v>2</v>
      </c>
      <c r="B72" s="142" t="s">
        <v>81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  <c r="N72" s="159">
        <v>0</v>
      </c>
      <c r="O72" s="159">
        <v>0</v>
      </c>
      <c r="P72" s="159">
        <v>0</v>
      </c>
      <c r="Q72" s="159">
        <v>0</v>
      </c>
      <c r="R72" s="159">
        <v>0</v>
      </c>
      <c r="S72" s="159">
        <v>0</v>
      </c>
      <c r="T72" s="159">
        <v>0</v>
      </c>
      <c r="U72" s="159">
        <v>0</v>
      </c>
      <c r="V72" s="159">
        <v>0</v>
      </c>
    </row>
    <row r="73" spans="1:22" x14ac:dyDescent="0.4">
      <c r="A73" s="138"/>
      <c r="B73" s="142" t="s">
        <v>82</v>
      </c>
      <c r="C73" s="159">
        <f t="shared" ref="C73:V73" si="11">SUM(C71:C72)</f>
        <v>0</v>
      </c>
      <c r="D73" s="159">
        <f t="shared" si="11"/>
        <v>0</v>
      </c>
      <c r="E73" s="159">
        <f t="shared" si="11"/>
        <v>0</v>
      </c>
      <c r="F73" s="159">
        <f t="shared" si="11"/>
        <v>0</v>
      </c>
      <c r="G73" s="159">
        <f t="shared" si="11"/>
        <v>0</v>
      </c>
      <c r="H73" s="159">
        <f t="shared" si="11"/>
        <v>0</v>
      </c>
      <c r="I73" s="159">
        <f t="shared" si="11"/>
        <v>0</v>
      </c>
      <c r="J73" s="159">
        <f t="shared" si="11"/>
        <v>0</v>
      </c>
      <c r="K73" s="159">
        <f t="shared" si="11"/>
        <v>0</v>
      </c>
      <c r="L73" s="159">
        <f t="shared" si="11"/>
        <v>0</v>
      </c>
      <c r="M73" s="159">
        <f t="shared" si="11"/>
        <v>0</v>
      </c>
      <c r="N73" s="159">
        <f t="shared" si="11"/>
        <v>0</v>
      </c>
      <c r="O73" s="159">
        <f t="shared" si="11"/>
        <v>0</v>
      </c>
      <c r="P73" s="159">
        <f t="shared" si="11"/>
        <v>0</v>
      </c>
      <c r="Q73" s="159">
        <f t="shared" si="11"/>
        <v>0</v>
      </c>
      <c r="R73" s="159">
        <f t="shared" si="11"/>
        <v>0</v>
      </c>
      <c r="S73" s="159">
        <f t="shared" si="11"/>
        <v>0</v>
      </c>
      <c r="T73" s="159">
        <f t="shared" si="11"/>
        <v>0</v>
      </c>
      <c r="U73" s="159">
        <f t="shared" si="11"/>
        <v>0</v>
      </c>
      <c r="V73" s="159">
        <f t="shared" si="11"/>
        <v>0</v>
      </c>
    </row>
    <row r="74" spans="1:22" x14ac:dyDescent="0.4">
      <c r="A74" s="138"/>
      <c r="B74" s="142" t="s">
        <v>247</v>
      </c>
      <c r="C74" s="160">
        <f t="shared" ref="C74:V74" si="12">SUM(C56,C61,C63,C69,C73)</f>
        <v>10341081</v>
      </c>
      <c r="D74" s="160">
        <f t="shared" si="12"/>
        <v>142277.59281507981</v>
      </c>
      <c r="E74" s="160">
        <f t="shared" si="12"/>
        <v>1997012</v>
      </c>
      <c r="F74" s="160">
        <f t="shared" si="12"/>
        <v>100521.66902517108</v>
      </c>
      <c r="G74" s="160">
        <f t="shared" si="12"/>
        <v>2732</v>
      </c>
      <c r="H74" s="160">
        <f t="shared" si="12"/>
        <v>1820.4829799879999</v>
      </c>
      <c r="I74" s="160">
        <f t="shared" si="12"/>
        <v>207307</v>
      </c>
      <c r="J74" s="160">
        <f t="shared" si="12"/>
        <v>6525.621958779001</v>
      </c>
      <c r="K74" s="160">
        <f t="shared" si="12"/>
        <v>427486</v>
      </c>
      <c r="L74" s="160">
        <f t="shared" si="12"/>
        <v>35848.561268052094</v>
      </c>
      <c r="M74" s="160">
        <f t="shared" si="12"/>
        <v>2858</v>
      </c>
      <c r="N74" s="160">
        <f t="shared" si="12"/>
        <v>52.977846817000007</v>
      </c>
      <c r="O74" s="160">
        <f t="shared" si="12"/>
        <v>9228</v>
      </c>
      <c r="P74" s="160">
        <f t="shared" si="12"/>
        <v>203.03059347200002</v>
      </c>
      <c r="Q74" s="160">
        <f t="shared" si="12"/>
        <v>877458</v>
      </c>
      <c r="R74" s="160">
        <f t="shared" si="12"/>
        <v>8358.6952754618105</v>
      </c>
      <c r="S74" s="160">
        <f t="shared" si="12"/>
        <v>13865162</v>
      </c>
      <c r="T74" s="160">
        <f t="shared" si="12"/>
        <v>295608.63176282076</v>
      </c>
      <c r="U74" s="160">
        <f t="shared" si="12"/>
        <v>7363395</v>
      </c>
      <c r="V74" s="160">
        <f t="shared" si="12"/>
        <v>76326.132013712908</v>
      </c>
    </row>
    <row r="75" spans="1:22" x14ac:dyDescent="0.4">
      <c r="A75" s="141"/>
      <c r="B75" s="121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</sheetData>
  <mergeCells count="29">
    <mergeCell ref="A22:T22"/>
    <mergeCell ref="A1:T1"/>
    <mergeCell ref="A2:T2"/>
    <mergeCell ref="A3:T3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12:B12"/>
    <mergeCell ref="Q26:R26"/>
    <mergeCell ref="S26:T26"/>
    <mergeCell ref="U26:V26"/>
    <mergeCell ref="A23:T23"/>
    <mergeCell ref="A24:T24"/>
    <mergeCell ref="B26:B27"/>
    <mergeCell ref="C26:D26"/>
    <mergeCell ref="E26:F26"/>
    <mergeCell ref="G26:H26"/>
    <mergeCell ref="I26:J26"/>
    <mergeCell ref="K26:L26"/>
    <mergeCell ref="M26:N26"/>
    <mergeCell ref="O26:P2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zoomScale="50" zoomScaleNormal="50" workbookViewId="0">
      <selection activeCell="G6" sqref="G6"/>
    </sheetView>
  </sheetViews>
  <sheetFormatPr defaultRowHeight="25.5" x14ac:dyDescent="0.35"/>
  <cols>
    <col min="1" max="1" width="11.42578125" style="166" customWidth="1"/>
    <col min="2" max="2" width="51.42578125" style="166" customWidth="1"/>
    <col min="3" max="3" width="20.85546875" style="166" customWidth="1"/>
    <col min="4" max="4" width="21.140625" style="166" customWidth="1"/>
    <col min="5" max="5" width="16.5703125" style="166" customWidth="1"/>
    <col min="6" max="6" width="19.7109375" style="166" customWidth="1"/>
    <col min="7" max="7" width="16" style="166" customWidth="1"/>
    <col min="8" max="9" width="17.140625" style="166" customWidth="1"/>
    <col min="10" max="10" width="18.28515625" style="166" customWidth="1"/>
    <col min="11" max="11" width="19.28515625" style="166" customWidth="1"/>
    <col min="12" max="12" width="17.85546875" style="166" customWidth="1"/>
    <col min="13" max="13" width="22.5703125" style="166" customWidth="1"/>
    <col min="14" max="14" width="31" style="166" customWidth="1"/>
    <col min="15" max="15" width="11.42578125" style="166" customWidth="1"/>
    <col min="16" max="16384" width="9.140625" style="166"/>
  </cols>
  <sheetData>
    <row r="1" spans="1:14" x14ac:dyDescent="0.35">
      <c r="A1" s="977" t="s">
        <v>237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</row>
    <row r="2" spans="1:14" x14ac:dyDescent="0.35">
      <c r="A2" s="977" t="s">
        <v>238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  <c r="N2" s="977"/>
    </row>
    <row r="3" spans="1:14" x14ac:dyDescent="0.35">
      <c r="A3" s="977" t="s">
        <v>248</v>
      </c>
      <c r="B3" s="977"/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</row>
    <row r="4" spans="1:14" ht="26.25" x14ac:dyDescent="0.35">
      <c r="A4" s="148" t="s">
        <v>127</v>
      </c>
      <c r="B4" s="978" t="s">
        <v>211</v>
      </c>
      <c r="C4" s="985" t="s">
        <v>231</v>
      </c>
      <c r="D4" s="985"/>
      <c r="E4" s="985" t="s">
        <v>185</v>
      </c>
      <c r="F4" s="985"/>
      <c r="G4" s="985" t="s">
        <v>201</v>
      </c>
      <c r="H4" s="985"/>
      <c r="I4" s="985" t="s">
        <v>249</v>
      </c>
      <c r="J4" s="985"/>
      <c r="K4" s="986" t="s">
        <v>193</v>
      </c>
      <c r="L4" s="987"/>
      <c r="M4" s="988" t="s">
        <v>91</v>
      </c>
      <c r="N4" s="989"/>
    </row>
    <row r="5" spans="1:14" x14ac:dyDescent="0.35">
      <c r="A5" s="148" t="s">
        <v>9</v>
      </c>
      <c r="B5" s="978"/>
      <c r="C5" s="159" t="s">
        <v>241</v>
      </c>
      <c r="D5" s="159" t="s">
        <v>242</v>
      </c>
      <c r="E5" s="159" t="s">
        <v>241</v>
      </c>
      <c r="F5" s="159" t="s">
        <v>242</v>
      </c>
      <c r="G5" s="159" t="s">
        <v>241</v>
      </c>
      <c r="H5" s="160" t="s">
        <v>242</v>
      </c>
      <c r="I5" s="159" t="s">
        <v>241</v>
      </c>
      <c r="J5" s="159" t="s">
        <v>242</v>
      </c>
      <c r="K5" s="159" t="s">
        <v>241</v>
      </c>
      <c r="L5" s="159" t="s">
        <v>242</v>
      </c>
      <c r="M5" s="159" t="s">
        <v>241</v>
      </c>
      <c r="N5" s="159" t="s">
        <v>242</v>
      </c>
    </row>
    <row r="6" spans="1:14" ht="26.25" x14ac:dyDescent="0.4">
      <c r="A6" s="148" t="s">
        <v>13</v>
      </c>
      <c r="B6" s="121" t="s">
        <v>14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4" ht="26.25" x14ac:dyDescent="0.4">
      <c r="A7" s="168">
        <v>1</v>
      </c>
      <c r="B7" s="169" t="s">
        <v>15</v>
      </c>
      <c r="C7" s="170">
        <v>3376</v>
      </c>
      <c r="D7" s="170">
        <v>97.545900000000003</v>
      </c>
      <c r="E7" s="170">
        <v>3417</v>
      </c>
      <c r="F7" s="170">
        <v>697.44529999999997</v>
      </c>
      <c r="G7" s="170">
        <v>49218</v>
      </c>
      <c r="H7" s="170">
        <v>11000.918</v>
      </c>
      <c r="I7" s="170">
        <v>96532</v>
      </c>
      <c r="J7" s="170">
        <v>1475.8671999999999</v>
      </c>
      <c r="K7" s="170">
        <v>1516109</v>
      </c>
      <c r="L7" s="170">
        <v>37385.349800000004</v>
      </c>
      <c r="M7" s="170">
        <v>1668652</v>
      </c>
      <c r="N7" s="170">
        <v>50657.126199999999</v>
      </c>
    </row>
    <row r="8" spans="1:14" ht="26.25" x14ac:dyDescent="0.4">
      <c r="A8" s="168">
        <v>2</v>
      </c>
      <c r="B8" s="169" t="s">
        <v>16</v>
      </c>
      <c r="C8" s="170">
        <v>0</v>
      </c>
      <c r="D8" s="170">
        <v>0</v>
      </c>
      <c r="E8" s="170">
        <v>270</v>
      </c>
      <c r="F8" s="170">
        <v>11.198</v>
      </c>
      <c r="G8" s="170">
        <v>138465</v>
      </c>
      <c r="H8" s="170">
        <v>39058.697999999997</v>
      </c>
      <c r="I8" s="170">
        <v>577439</v>
      </c>
      <c r="J8" s="170">
        <v>17865.1319</v>
      </c>
      <c r="K8" s="170">
        <v>40876</v>
      </c>
      <c r="L8" s="170">
        <v>41897.121926610002</v>
      </c>
      <c r="M8" s="170">
        <v>757050</v>
      </c>
      <c r="N8" s="170">
        <v>98832.149826609995</v>
      </c>
    </row>
    <row r="9" spans="1:14" ht="26.25" x14ac:dyDescent="0.4">
      <c r="A9" s="168">
        <v>3</v>
      </c>
      <c r="B9" s="169" t="s">
        <v>17</v>
      </c>
      <c r="C9" s="170">
        <v>27</v>
      </c>
      <c r="D9" s="170">
        <v>129.54569169999999</v>
      </c>
      <c r="E9" s="170">
        <v>800</v>
      </c>
      <c r="F9" s="170">
        <v>161.083968132</v>
      </c>
      <c r="G9" s="170">
        <v>14038</v>
      </c>
      <c r="H9" s="170">
        <v>4900.7090655210004</v>
      </c>
      <c r="I9" s="170">
        <v>115269</v>
      </c>
      <c r="J9" s="170">
        <v>2867.8947342350002</v>
      </c>
      <c r="K9" s="170">
        <v>28689</v>
      </c>
      <c r="L9" s="170">
        <v>16009.405736383</v>
      </c>
      <c r="M9" s="170">
        <v>158823</v>
      </c>
      <c r="N9" s="170">
        <v>24068.639195971002</v>
      </c>
    </row>
    <row r="10" spans="1:14" ht="26.25" x14ac:dyDescent="0.4">
      <c r="A10" s="168">
        <v>4</v>
      </c>
      <c r="B10" s="169" t="s">
        <v>18</v>
      </c>
      <c r="C10" s="170">
        <v>0</v>
      </c>
      <c r="D10" s="170">
        <v>0</v>
      </c>
      <c r="E10" s="170">
        <v>2757</v>
      </c>
      <c r="F10" s="170">
        <v>222.9</v>
      </c>
      <c r="G10" s="170">
        <v>30616</v>
      </c>
      <c r="H10" s="170">
        <v>7623.94</v>
      </c>
      <c r="I10" s="170">
        <v>24378</v>
      </c>
      <c r="J10" s="170">
        <v>686.33</v>
      </c>
      <c r="K10" s="170">
        <v>69087</v>
      </c>
      <c r="L10" s="170">
        <v>21277.38</v>
      </c>
      <c r="M10" s="170">
        <v>126838</v>
      </c>
      <c r="N10" s="170">
        <v>29810.55</v>
      </c>
    </row>
    <row r="11" spans="1:14" x14ac:dyDescent="0.35">
      <c r="A11" s="141"/>
      <c r="B11" s="121" t="s">
        <v>19</v>
      </c>
      <c r="C11" s="163">
        <f t="shared" ref="C11:N11" si="0">SUM(C7:C10)</f>
        <v>3403</v>
      </c>
      <c r="D11" s="163">
        <f t="shared" si="0"/>
        <v>227.09159169999998</v>
      </c>
      <c r="E11" s="163">
        <f t="shared" si="0"/>
        <v>7244</v>
      </c>
      <c r="F11" s="163">
        <f t="shared" si="0"/>
        <v>1092.6272681319999</v>
      </c>
      <c r="G11" s="163">
        <f t="shared" si="0"/>
        <v>232337</v>
      </c>
      <c r="H11" s="163">
        <f t="shared" si="0"/>
        <v>62584.265065520995</v>
      </c>
      <c r="I11" s="163">
        <f t="shared" si="0"/>
        <v>813618</v>
      </c>
      <c r="J11" s="163">
        <f t="shared" si="0"/>
        <v>22895.223834235003</v>
      </c>
      <c r="K11" s="163">
        <f t="shared" si="0"/>
        <v>1654761</v>
      </c>
      <c r="L11" s="163">
        <f t="shared" si="0"/>
        <v>116569.257462993</v>
      </c>
      <c r="M11" s="163">
        <f t="shared" si="0"/>
        <v>2711363</v>
      </c>
      <c r="N11" s="163">
        <f t="shared" si="0"/>
        <v>203368.465222581</v>
      </c>
    </row>
    <row r="12" spans="1:14" ht="26.25" x14ac:dyDescent="0.4">
      <c r="A12" s="982" t="s">
        <v>243</v>
      </c>
      <c r="B12" s="983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63"/>
      <c r="N12" s="163"/>
    </row>
    <row r="13" spans="1:14" ht="26.25" x14ac:dyDescent="0.4">
      <c r="A13" s="168">
        <v>1</v>
      </c>
      <c r="B13" s="171" t="s">
        <v>22</v>
      </c>
      <c r="C13" s="170">
        <v>0</v>
      </c>
      <c r="D13" s="170">
        <v>0</v>
      </c>
      <c r="E13" s="170">
        <v>92</v>
      </c>
      <c r="F13" s="170">
        <v>19.764399999999998</v>
      </c>
      <c r="G13" s="170">
        <v>4001</v>
      </c>
      <c r="H13" s="170">
        <v>1469.2509</v>
      </c>
      <c r="I13" s="170">
        <v>27182</v>
      </c>
      <c r="J13" s="170">
        <v>1004.9690000000001</v>
      </c>
      <c r="K13" s="170">
        <v>4847</v>
      </c>
      <c r="L13" s="170">
        <v>9752.5084000000006</v>
      </c>
      <c r="M13" s="170">
        <v>36122</v>
      </c>
      <c r="N13" s="170">
        <v>12246.492700000001</v>
      </c>
    </row>
    <row r="14" spans="1:14" ht="26.25" x14ac:dyDescent="0.4">
      <c r="A14" s="168">
        <v>2</v>
      </c>
      <c r="B14" s="171" t="s">
        <v>23</v>
      </c>
      <c r="C14" s="170">
        <v>0</v>
      </c>
      <c r="D14" s="170">
        <v>0</v>
      </c>
      <c r="E14" s="170">
        <v>175</v>
      </c>
      <c r="F14" s="170">
        <v>28.621400000000001</v>
      </c>
      <c r="G14" s="170">
        <v>2218</v>
      </c>
      <c r="H14" s="170">
        <v>693.85019999999997</v>
      </c>
      <c r="I14" s="170">
        <v>2805</v>
      </c>
      <c r="J14" s="170">
        <v>101.8172</v>
      </c>
      <c r="K14" s="170">
        <v>133</v>
      </c>
      <c r="L14" s="170">
        <v>2107.6952000000001</v>
      </c>
      <c r="M14" s="170">
        <v>5331</v>
      </c>
      <c r="N14" s="170">
        <v>2931.9839999999999</v>
      </c>
    </row>
    <row r="15" spans="1:14" ht="26.25" x14ac:dyDescent="0.4">
      <c r="A15" s="168">
        <v>3</v>
      </c>
      <c r="B15" s="171" t="s">
        <v>24</v>
      </c>
      <c r="C15" s="170">
        <v>9</v>
      </c>
      <c r="D15" s="170">
        <v>0.46</v>
      </c>
      <c r="E15" s="170">
        <v>786</v>
      </c>
      <c r="F15" s="170">
        <v>145.51</v>
      </c>
      <c r="G15" s="170">
        <v>2378</v>
      </c>
      <c r="H15" s="170">
        <v>730.47059999999999</v>
      </c>
      <c r="I15" s="170">
        <v>8330</v>
      </c>
      <c r="J15" s="170">
        <v>1211.8157000000001</v>
      </c>
      <c r="K15" s="170">
        <v>9409</v>
      </c>
      <c r="L15" s="170">
        <v>1244.0546999999999</v>
      </c>
      <c r="M15" s="170">
        <v>20912</v>
      </c>
      <c r="N15" s="170">
        <v>3332.3110000000001</v>
      </c>
    </row>
    <row r="16" spans="1:14" ht="26.25" x14ac:dyDescent="0.4">
      <c r="A16" s="168">
        <v>4</v>
      </c>
      <c r="B16" s="171" t="s">
        <v>25</v>
      </c>
      <c r="C16" s="170">
        <v>1634</v>
      </c>
      <c r="D16" s="170">
        <v>236.79</v>
      </c>
      <c r="E16" s="170">
        <v>1609</v>
      </c>
      <c r="F16" s="170">
        <v>95.647800000000004</v>
      </c>
      <c r="G16" s="170">
        <v>5456</v>
      </c>
      <c r="H16" s="170">
        <v>1243.1836000000001</v>
      </c>
      <c r="I16" s="170">
        <v>2836</v>
      </c>
      <c r="J16" s="170">
        <v>371.07686000000001</v>
      </c>
      <c r="K16" s="170">
        <v>35093</v>
      </c>
      <c r="L16" s="170">
        <v>5562.9017400000002</v>
      </c>
      <c r="M16" s="170">
        <v>46628</v>
      </c>
      <c r="N16" s="170">
        <v>7509.6</v>
      </c>
    </row>
    <row r="17" spans="1:14" ht="26.25" x14ac:dyDescent="0.4">
      <c r="A17" s="168">
        <v>5</v>
      </c>
      <c r="B17" s="171" t="s">
        <v>26</v>
      </c>
      <c r="C17" s="170">
        <v>0</v>
      </c>
      <c r="D17" s="170">
        <v>0</v>
      </c>
      <c r="E17" s="170">
        <v>160</v>
      </c>
      <c r="F17" s="170">
        <v>17.0396</v>
      </c>
      <c r="G17" s="170">
        <v>384</v>
      </c>
      <c r="H17" s="170">
        <v>199.6</v>
      </c>
      <c r="I17" s="170">
        <v>2496</v>
      </c>
      <c r="J17" s="170">
        <v>33.6235</v>
      </c>
      <c r="K17" s="170">
        <v>172751</v>
      </c>
      <c r="L17" s="170">
        <v>1191.9303</v>
      </c>
      <c r="M17" s="170">
        <v>175791</v>
      </c>
      <c r="N17" s="170">
        <v>1442.1934000000001</v>
      </c>
    </row>
    <row r="18" spans="1:14" ht="26.25" x14ac:dyDescent="0.4">
      <c r="A18" s="168">
        <v>6</v>
      </c>
      <c r="B18" s="171" t="s">
        <v>27</v>
      </c>
      <c r="C18" s="170">
        <v>8</v>
      </c>
      <c r="D18" s="170">
        <v>33.823700000000002</v>
      </c>
      <c r="E18" s="170">
        <v>637</v>
      </c>
      <c r="F18" s="170">
        <v>78.89</v>
      </c>
      <c r="G18" s="170">
        <v>9611</v>
      </c>
      <c r="H18" s="170">
        <v>727.3854</v>
      </c>
      <c r="I18" s="170">
        <v>9370</v>
      </c>
      <c r="J18" s="170">
        <v>8851.3808000000008</v>
      </c>
      <c r="K18" s="170">
        <v>0</v>
      </c>
      <c r="L18" s="170">
        <v>0</v>
      </c>
      <c r="M18" s="170">
        <v>19626</v>
      </c>
      <c r="N18" s="170">
        <v>9691.4799000000003</v>
      </c>
    </row>
    <row r="19" spans="1:14" ht="26.25" x14ac:dyDescent="0.4">
      <c r="A19" s="168">
        <v>7</v>
      </c>
      <c r="B19" s="171" t="s">
        <v>28</v>
      </c>
      <c r="C19" s="170">
        <v>0</v>
      </c>
      <c r="D19" s="170">
        <v>0</v>
      </c>
      <c r="E19" s="170">
        <v>18</v>
      </c>
      <c r="F19" s="170">
        <v>6.3895999999999997</v>
      </c>
      <c r="G19" s="170">
        <v>46</v>
      </c>
      <c r="H19" s="170">
        <v>15.0664</v>
      </c>
      <c r="I19" s="170">
        <v>0</v>
      </c>
      <c r="J19" s="170">
        <v>0</v>
      </c>
      <c r="K19" s="170">
        <v>1285</v>
      </c>
      <c r="L19" s="170">
        <v>716.53200000000004</v>
      </c>
      <c r="M19" s="170">
        <v>1349</v>
      </c>
      <c r="N19" s="170">
        <v>737.98800000000006</v>
      </c>
    </row>
    <row r="20" spans="1:14" ht="26.25" x14ac:dyDescent="0.4">
      <c r="A20" s="168">
        <v>8</v>
      </c>
      <c r="B20" s="172" t="s">
        <v>29</v>
      </c>
      <c r="C20" s="170">
        <v>117</v>
      </c>
      <c r="D20" s="170">
        <v>5.5</v>
      </c>
      <c r="E20" s="170">
        <v>18</v>
      </c>
      <c r="F20" s="170">
        <v>3.4</v>
      </c>
      <c r="G20" s="170">
        <v>1613</v>
      </c>
      <c r="H20" s="170">
        <v>674.21019999999999</v>
      </c>
      <c r="I20" s="170">
        <v>4082</v>
      </c>
      <c r="J20" s="170">
        <v>121.37</v>
      </c>
      <c r="K20" s="170">
        <v>4820</v>
      </c>
      <c r="L20" s="170">
        <v>1094.4863</v>
      </c>
      <c r="M20" s="170">
        <v>10650</v>
      </c>
      <c r="N20" s="170">
        <v>1898.9665</v>
      </c>
    </row>
    <row r="21" spans="1:14" ht="26.25" x14ac:dyDescent="0.4">
      <c r="A21" s="168"/>
      <c r="B21" s="123" t="s">
        <v>30</v>
      </c>
      <c r="C21" s="163">
        <f t="shared" ref="C21:N21" si="1">SUM(C13:C20)</f>
        <v>1768</v>
      </c>
      <c r="D21" s="163">
        <f t="shared" si="1"/>
        <v>276.57370000000003</v>
      </c>
      <c r="E21" s="163">
        <f t="shared" si="1"/>
        <v>3495</v>
      </c>
      <c r="F21" s="163">
        <f t="shared" si="1"/>
        <v>395.26279999999997</v>
      </c>
      <c r="G21" s="163">
        <f t="shared" si="1"/>
        <v>25707</v>
      </c>
      <c r="H21" s="163">
        <f t="shared" si="1"/>
        <v>5753.0172999999995</v>
      </c>
      <c r="I21" s="163">
        <f t="shared" si="1"/>
        <v>57101</v>
      </c>
      <c r="J21" s="163">
        <f t="shared" si="1"/>
        <v>11696.053060000002</v>
      </c>
      <c r="K21" s="163">
        <f t="shared" si="1"/>
        <v>228338</v>
      </c>
      <c r="L21" s="163">
        <f t="shared" si="1"/>
        <v>21670.108640000002</v>
      </c>
      <c r="M21" s="163">
        <f t="shared" si="1"/>
        <v>316409</v>
      </c>
      <c r="N21" s="163">
        <f t="shared" si="1"/>
        <v>39791.015500000001</v>
      </c>
    </row>
    <row r="22" spans="1:14" x14ac:dyDescent="0.35">
      <c r="A22" s="984" t="s">
        <v>237</v>
      </c>
      <c r="B22" s="984"/>
      <c r="C22" s="984"/>
      <c r="D22" s="984"/>
      <c r="E22" s="984"/>
      <c r="F22" s="984"/>
      <c r="G22" s="984"/>
      <c r="H22" s="984"/>
      <c r="I22" s="984"/>
      <c r="J22" s="984"/>
      <c r="K22" s="984"/>
      <c r="L22" s="984"/>
      <c r="M22" s="984"/>
      <c r="N22" s="984"/>
    </row>
    <row r="23" spans="1:14" x14ac:dyDescent="0.35">
      <c r="A23" s="977" t="s">
        <v>223</v>
      </c>
      <c r="B23" s="977"/>
      <c r="C23" s="977"/>
      <c r="D23" s="977"/>
      <c r="E23" s="977"/>
      <c r="F23" s="977"/>
      <c r="G23" s="977"/>
      <c r="H23" s="977"/>
      <c r="I23" s="977"/>
      <c r="J23" s="977"/>
      <c r="K23" s="977"/>
      <c r="L23" s="977"/>
      <c r="M23" s="977"/>
      <c r="N23" s="977"/>
    </row>
    <row r="24" spans="1:14" x14ac:dyDescent="0.35">
      <c r="A24" s="977" t="s">
        <v>250</v>
      </c>
      <c r="B24" s="977"/>
      <c r="C24" s="977"/>
      <c r="D24" s="977"/>
      <c r="E24" s="977"/>
      <c r="F24" s="977"/>
      <c r="G24" s="977"/>
      <c r="H24" s="977"/>
      <c r="I24" s="977"/>
      <c r="J24" s="977"/>
      <c r="K24" s="977"/>
      <c r="L24" s="977"/>
      <c r="M24" s="977"/>
      <c r="N24" s="977"/>
    </row>
    <row r="25" spans="1:14" x14ac:dyDescent="0.35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</row>
    <row r="26" spans="1:14" ht="26.25" x14ac:dyDescent="0.35">
      <c r="A26" s="148" t="s">
        <v>127</v>
      </c>
      <c r="B26" s="978" t="s">
        <v>211</v>
      </c>
      <c r="C26" s="985" t="s">
        <v>231</v>
      </c>
      <c r="D26" s="985"/>
      <c r="E26" s="985" t="s">
        <v>185</v>
      </c>
      <c r="F26" s="985"/>
      <c r="G26" s="985" t="s">
        <v>201</v>
      </c>
      <c r="H26" s="985"/>
      <c r="I26" s="985" t="s">
        <v>249</v>
      </c>
      <c r="J26" s="985"/>
      <c r="K26" s="986" t="s">
        <v>193</v>
      </c>
      <c r="L26" s="987"/>
      <c r="M26" s="974" t="s">
        <v>91</v>
      </c>
      <c r="N26" s="974"/>
    </row>
    <row r="27" spans="1:14" x14ac:dyDescent="0.35">
      <c r="A27" s="148" t="s">
        <v>9</v>
      </c>
      <c r="B27" s="978"/>
      <c r="C27" s="159" t="s">
        <v>241</v>
      </c>
      <c r="D27" s="159" t="s">
        <v>242</v>
      </c>
      <c r="E27" s="159" t="s">
        <v>241</v>
      </c>
      <c r="F27" s="159" t="s">
        <v>242</v>
      </c>
      <c r="G27" s="159" t="s">
        <v>241</v>
      </c>
      <c r="H27" s="160" t="s">
        <v>242</v>
      </c>
      <c r="I27" s="159" t="s">
        <v>241</v>
      </c>
      <c r="J27" s="159" t="s">
        <v>242</v>
      </c>
      <c r="K27" s="159" t="s">
        <v>241</v>
      </c>
      <c r="L27" s="159" t="s">
        <v>242</v>
      </c>
      <c r="M27" s="159" t="s">
        <v>241</v>
      </c>
      <c r="N27" s="159" t="s">
        <v>242</v>
      </c>
    </row>
    <row r="28" spans="1:14" x14ac:dyDescent="0.35">
      <c r="A28" s="148" t="s">
        <v>245</v>
      </c>
      <c r="B28" s="123" t="s">
        <v>32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</row>
    <row r="29" spans="1:14" ht="26.25" x14ac:dyDescent="0.4">
      <c r="A29" s="173">
        <v>1</v>
      </c>
      <c r="B29" s="171" t="s">
        <v>33</v>
      </c>
      <c r="C29" s="170">
        <v>0</v>
      </c>
      <c r="D29" s="170">
        <v>0</v>
      </c>
      <c r="E29" s="170">
        <v>32</v>
      </c>
      <c r="F29" s="170">
        <v>0.94940627399999999</v>
      </c>
      <c r="G29" s="170">
        <v>11139</v>
      </c>
      <c r="H29" s="170">
        <v>3937.7096343009998</v>
      </c>
      <c r="I29" s="170">
        <v>9390</v>
      </c>
      <c r="J29" s="170">
        <v>414.56017261599999</v>
      </c>
      <c r="K29" s="170">
        <v>1281</v>
      </c>
      <c r="L29" s="170">
        <v>723.58208024299995</v>
      </c>
      <c r="M29" s="170">
        <v>21842</v>
      </c>
      <c r="N29" s="170">
        <v>5076.8012934340004</v>
      </c>
    </row>
    <row r="30" spans="1:14" ht="26.25" x14ac:dyDescent="0.4">
      <c r="A30" s="173">
        <v>2</v>
      </c>
      <c r="B30" s="171" t="s">
        <v>34</v>
      </c>
      <c r="C30" s="170">
        <v>40</v>
      </c>
      <c r="D30" s="170">
        <v>22.310199999999998</v>
      </c>
      <c r="E30" s="170">
        <v>329</v>
      </c>
      <c r="F30" s="170">
        <v>44.536700000000003</v>
      </c>
      <c r="G30" s="170">
        <v>14865</v>
      </c>
      <c r="H30" s="170">
        <v>5066.0672999999997</v>
      </c>
      <c r="I30" s="170">
        <v>22375</v>
      </c>
      <c r="J30" s="170">
        <v>1986.4640999999999</v>
      </c>
      <c r="K30" s="170">
        <v>52303</v>
      </c>
      <c r="L30" s="170">
        <v>6338.9132000001</v>
      </c>
      <c r="M30" s="170">
        <v>89912</v>
      </c>
      <c r="N30" s="170">
        <v>13458.291500000099</v>
      </c>
    </row>
    <row r="31" spans="1:14" ht="26.25" x14ac:dyDescent="0.4">
      <c r="A31" s="173">
        <v>3</v>
      </c>
      <c r="B31" s="171" t="s">
        <v>35</v>
      </c>
      <c r="C31" s="170">
        <v>0</v>
      </c>
      <c r="D31" s="170">
        <v>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0">
        <v>0</v>
      </c>
      <c r="K31" s="170">
        <v>77950</v>
      </c>
      <c r="L31" s="170">
        <v>10863.9953888487</v>
      </c>
      <c r="M31" s="170">
        <v>77950</v>
      </c>
      <c r="N31" s="170">
        <v>10863.9953888487</v>
      </c>
    </row>
    <row r="32" spans="1:14" ht="26.25" x14ac:dyDescent="0.4">
      <c r="A32" s="173">
        <v>4</v>
      </c>
      <c r="B32" s="171" t="s">
        <v>36</v>
      </c>
      <c r="C32" s="170">
        <v>191</v>
      </c>
      <c r="D32" s="170">
        <v>14.593360000000001</v>
      </c>
      <c r="E32" s="170">
        <v>0</v>
      </c>
      <c r="F32" s="170">
        <v>0</v>
      </c>
      <c r="G32" s="170">
        <v>38</v>
      </c>
      <c r="H32" s="170">
        <v>7.9256500000000001</v>
      </c>
      <c r="I32" s="170">
        <v>17021</v>
      </c>
      <c r="J32" s="170">
        <v>296.36486000000002</v>
      </c>
      <c r="K32" s="170">
        <v>5871</v>
      </c>
      <c r="L32" s="170">
        <v>292.68081999999998</v>
      </c>
      <c r="M32" s="170">
        <v>23121</v>
      </c>
      <c r="N32" s="170">
        <v>611.56469000000004</v>
      </c>
    </row>
    <row r="33" spans="1:14" ht="26.25" x14ac:dyDescent="0.4">
      <c r="A33" s="173">
        <v>5</v>
      </c>
      <c r="B33" s="171" t="s">
        <v>37</v>
      </c>
      <c r="C33" s="170">
        <v>0</v>
      </c>
      <c r="D33" s="170">
        <v>0</v>
      </c>
      <c r="E33" s="170">
        <v>23</v>
      </c>
      <c r="F33" s="170">
        <v>4.4202298200000003</v>
      </c>
      <c r="G33" s="170">
        <v>574</v>
      </c>
      <c r="H33" s="170">
        <v>212.40941402000001</v>
      </c>
      <c r="I33" s="170">
        <v>5026</v>
      </c>
      <c r="J33" s="170">
        <v>230.47447473</v>
      </c>
      <c r="K33" s="170">
        <v>1334</v>
      </c>
      <c r="L33" s="170">
        <v>738.51898084000004</v>
      </c>
      <c r="M33" s="170">
        <v>6957</v>
      </c>
      <c r="N33" s="170">
        <v>1185.8230994099999</v>
      </c>
    </row>
    <row r="34" spans="1:14" ht="26.25" x14ac:dyDescent="0.4">
      <c r="A34" s="173">
        <v>6</v>
      </c>
      <c r="B34" s="171" t="s">
        <v>38</v>
      </c>
      <c r="C34" s="170">
        <v>0</v>
      </c>
      <c r="D34" s="170">
        <v>0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70">
        <v>0</v>
      </c>
      <c r="L34" s="170">
        <v>0</v>
      </c>
      <c r="M34" s="170">
        <v>0</v>
      </c>
      <c r="N34" s="170">
        <v>0</v>
      </c>
    </row>
    <row r="35" spans="1:14" ht="26.25" x14ac:dyDescent="0.4">
      <c r="A35" s="173">
        <v>7</v>
      </c>
      <c r="B35" s="171" t="s">
        <v>39</v>
      </c>
      <c r="C35" s="170">
        <v>0</v>
      </c>
      <c r="D35" s="170">
        <v>0</v>
      </c>
      <c r="E35" s="170">
        <v>28</v>
      </c>
      <c r="F35" s="170">
        <v>4.4641400000000004</v>
      </c>
      <c r="G35" s="170">
        <v>3335</v>
      </c>
      <c r="H35" s="170">
        <v>1638.0492099999999</v>
      </c>
      <c r="I35" s="170">
        <v>10827</v>
      </c>
      <c r="J35" s="170">
        <v>182.52665999999999</v>
      </c>
      <c r="K35" s="170">
        <v>92238</v>
      </c>
      <c r="L35" s="170">
        <v>7844.88418</v>
      </c>
      <c r="M35" s="170">
        <v>106428</v>
      </c>
      <c r="N35" s="170">
        <v>9669.9241899999997</v>
      </c>
    </row>
    <row r="36" spans="1:14" ht="26.25" x14ac:dyDescent="0.4">
      <c r="A36" s="173">
        <v>8</v>
      </c>
      <c r="B36" s="171" t="s">
        <v>40</v>
      </c>
      <c r="C36" s="170">
        <v>0</v>
      </c>
      <c r="D36" s="170">
        <v>0</v>
      </c>
      <c r="E36" s="170">
        <v>5</v>
      </c>
      <c r="F36" s="170">
        <v>1.1426000000000001</v>
      </c>
      <c r="G36" s="170">
        <v>645</v>
      </c>
      <c r="H36" s="170">
        <v>192.09700000000001</v>
      </c>
      <c r="I36" s="170">
        <v>0</v>
      </c>
      <c r="J36" s="170">
        <v>0</v>
      </c>
      <c r="K36" s="170">
        <v>1989</v>
      </c>
      <c r="L36" s="170">
        <v>3730.0010000000002</v>
      </c>
      <c r="M36" s="170">
        <v>2639</v>
      </c>
      <c r="N36" s="170">
        <v>3923.2406000000001</v>
      </c>
    </row>
    <row r="37" spans="1:14" ht="26.25" x14ac:dyDescent="0.4">
      <c r="A37" s="173">
        <v>9</v>
      </c>
      <c r="B37" s="171" t="s">
        <v>41</v>
      </c>
      <c r="C37" s="170">
        <v>3174</v>
      </c>
      <c r="D37" s="170">
        <v>97.487799999999993</v>
      </c>
      <c r="E37" s="170">
        <v>2</v>
      </c>
      <c r="F37" s="170">
        <v>0.16389999999999999</v>
      </c>
      <c r="G37" s="170">
        <v>1057</v>
      </c>
      <c r="H37" s="170">
        <v>419.11759999999998</v>
      </c>
      <c r="I37" s="170">
        <v>10701</v>
      </c>
      <c r="J37" s="170">
        <v>274.30880000000002</v>
      </c>
      <c r="K37" s="170">
        <v>3503</v>
      </c>
      <c r="L37" s="170">
        <v>1752.6577</v>
      </c>
      <c r="M37" s="170">
        <v>18437</v>
      </c>
      <c r="N37" s="170">
        <v>2543.7357999999999</v>
      </c>
    </row>
    <row r="38" spans="1:14" ht="26.25" x14ac:dyDescent="0.4">
      <c r="A38" s="173">
        <v>10</v>
      </c>
      <c r="B38" s="171" t="s">
        <v>42</v>
      </c>
      <c r="C38" s="170">
        <v>42</v>
      </c>
      <c r="D38" s="170">
        <v>586.38019999999995</v>
      </c>
      <c r="E38" s="170">
        <v>7</v>
      </c>
      <c r="F38" s="170">
        <v>1.9697</v>
      </c>
      <c r="G38" s="170">
        <v>142</v>
      </c>
      <c r="H38" s="170">
        <v>577.63829999999996</v>
      </c>
      <c r="I38" s="170">
        <v>1911</v>
      </c>
      <c r="J38" s="170">
        <v>1661.4313</v>
      </c>
      <c r="K38" s="170">
        <v>326</v>
      </c>
      <c r="L38" s="170">
        <v>278.391502</v>
      </c>
      <c r="M38" s="170">
        <v>2428</v>
      </c>
      <c r="N38" s="170">
        <v>3105.8110019999999</v>
      </c>
    </row>
    <row r="39" spans="1:14" ht="26.25" x14ac:dyDescent="0.4">
      <c r="A39" s="173">
        <v>11</v>
      </c>
      <c r="B39" s="171" t="s">
        <v>43</v>
      </c>
      <c r="C39" s="170">
        <v>11</v>
      </c>
      <c r="D39" s="170">
        <v>26.879837898000002</v>
      </c>
      <c r="E39" s="170">
        <v>0</v>
      </c>
      <c r="F39" s="170">
        <v>0</v>
      </c>
      <c r="G39" s="170">
        <v>103</v>
      </c>
      <c r="H39" s="170">
        <v>24.976499941</v>
      </c>
      <c r="I39" s="170">
        <v>5213</v>
      </c>
      <c r="J39" s="170">
        <v>1352.708244165</v>
      </c>
      <c r="K39" s="170">
        <v>188</v>
      </c>
      <c r="L39" s="170">
        <v>323.396669782</v>
      </c>
      <c r="M39" s="170">
        <v>5515</v>
      </c>
      <c r="N39" s="170">
        <v>1727.961251786</v>
      </c>
    </row>
    <row r="40" spans="1:14" ht="26.25" x14ac:dyDescent="0.4">
      <c r="A40" s="173">
        <v>12</v>
      </c>
      <c r="B40" s="171" t="s">
        <v>44</v>
      </c>
      <c r="C40" s="170">
        <v>5</v>
      </c>
      <c r="D40" s="170">
        <v>2.16</v>
      </c>
      <c r="E40" s="170">
        <v>29</v>
      </c>
      <c r="F40" s="170">
        <v>6.22</v>
      </c>
      <c r="G40" s="170">
        <v>1100</v>
      </c>
      <c r="H40" s="170">
        <v>418.41</v>
      </c>
      <c r="I40" s="170">
        <v>1</v>
      </c>
      <c r="J40" s="170">
        <v>0.01</v>
      </c>
      <c r="K40" s="170">
        <v>30013</v>
      </c>
      <c r="L40" s="170">
        <v>1997.26</v>
      </c>
      <c r="M40" s="170">
        <v>31148</v>
      </c>
      <c r="N40" s="170">
        <v>2424.06</v>
      </c>
    </row>
    <row r="41" spans="1:14" ht="51.75" x14ac:dyDescent="0.4">
      <c r="A41" s="173">
        <v>13</v>
      </c>
      <c r="B41" s="171" t="s">
        <v>45</v>
      </c>
      <c r="C41" s="170">
        <v>0</v>
      </c>
      <c r="D41" s="170">
        <v>0</v>
      </c>
      <c r="E41" s="170">
        <v>1</v>
      </c>
      <c r="F41" s="170">
        <v>0.21729999999999999</v>
      </c>
      <c r="G41" s="170">
        <v>334</v>
      </c>
      <c r="H41" s="170">
        <v>87.176599999999993</v>
      </c>
      <c r="I41" s="170">
        <v>3374</v>
      </c>
      <c r="J41" s="170">
        <v>63.128100000000003</v>
      </c>
      <c r="K41" s="170">
        <v>229</v>
      </c>
      <c r="L41" s="170">
        <v>172.71889999999999</v>
      </c>
      <c r="M41" s="170">
        <v>3938</v>
      </c>
      <c r="N41" s="170">
        <v>323.24090000000001</v>
      </c>
    </row>
    <row r="42" spans="1:14" ht="26.25" x14ac:dyDescent="0.4">
      <c r="A42" s="173">
        <v>14</v>
      </c>
      <c r="B42" s="171" t="s">
        <v>46</v>
      </c>
      <c r="C42" s="170">
        <v>0</v>
      </c>
      <c r="D42" s="170">
        <v>0</v>
      </c>
      <c r="E42" s="170">
        <v>0</v>
      </c>
      <c r="F42" s="170">
        <v>0</v>
      </c>
      <c r="G42" s="170">
        <v>144</v>
      </c>
      <c r="H42" s="170">
        <v>26.93</v>
      </c>
      <c r="I42" s="170">
        <v>0</v>
      </c>
      <c r="J42" s="170">
        <v>0</v>
      </c>
      <c r="K42" s="170">
        <v>112438</v>
      </c>
      <c r="L42" s="170">
        <v>11726.8</v>
      </c>
      <c r="M42" s="170">
        <v>112582</v>
      </c>
      <c r="N42" s="170">
        <v>11753.73</v>
      </c>
    </row>
    <row r="43" spans="1:14" ht="26.25" x14ac:dyDescent="0.4">
      <c r="A43" s="173">
        <v>15</v>
      </c>
      <c r="B43" s="172" t="s">
        <v>47</v>
      </c>
      <c r="C43" s="170">
        <v>0</v>
      </c>
      <c r="D43" s="170">
        <v>0</v>
      </c>
      <c r="E43" s="170">
        <v>0</v>
      </c>
      <c r="F43" s="170">
        <v>0</v>
      </c>
      <c r="G43" s="170">
        <v>16326</v>
      </c>
      <c r="H43" s="170">
        <v>4053.6057686060099</v>
      </c>
      <c r="I43" s="170">
        <v>331025</v>
      </c>
      <c r="J43" s="170">
        <v>13327.951327957</v>
      </c>
      <c r="K43" s="170">
        <v>2127438</v>
      </c>
      <c r="L43" s="170">
        <v>32471.163429150001</v>
      </c>
      <c r="M43" s="170">
        <v>2474789</v>
      </c>
      <c r="N43" s="170">
        <v>49852.720525712997</v>
      </c>
    </row>
    <row r="44" spans="1:14" ht="26.25" x14ac:dyDescent="0.4">
      <c r="A44" s="173">
        <v>16</v>
      </c>
      <c r="B44" s="172" t="s">
        <v>48</v>
      </c>
      <c r="C44" s="170">
        <v>0</v>
      </c>
      <c r="D44" s="170">
        <v>0</v>
      </c>
      <c r="E44" s="170">
        <v>0</v>
      </c>
      <c r="F44" s="170">
        <v>0</v>
      </c>
      <c r="G44" s="170">
        <v>4368</v>
      </c>
      <c r="H44" s="170">
        <v>1245.856739591</v>
      </c>
      <c r="I44" s="170">
        <v>0</v>
      </c>
      <c r="J44" s="170">
        <v>0</v>
      </c>
      <c r="K44" s="170">
        <v>206254</v>
      </c>
      <c r="L44" s="170">
        <v>30425.226854813001</v>
      </c>
      <c r="M44" s="170">
        <v>210622</v>
      </c>
      <c r="N44" s="170">
        <v>31671.083594404001</v>
      </c>
    </row>
    <row r="45" spans="1:14" ht="26.25" x14ac:dyDescent="0.4">
      <c r="A45" s="173">
        <v>17</v>
      </c>
      <c r="B45" s="172" t="s">
        <v>49</v>
      </c>
      <c r="C45" s="170">
        <v>0</v>
      </c>
      <c r="D45" s="170">
        <v>0</v>
      </c>
      <c r="E45" s="170">
        <v>0</v>
      </c>
      <c r="F45" s="170">
        <v>0</v>
      </c>
      <c r="G45" s="170">
        <v>34079</v>
      </c>
      <c r="H45" s="170">
        <v>12877.642209012</v>
      </c>
      <c r="I45" s="170">
        <v>0</v>
      </c>
      <c r="J45" s="170">
        <v>0</v>
      </c>
      <c r="K45" s="170">
        <v>775888</v>
      </c>
      <c r="L45" s="170">
        <v>18765.4600326</v>
      </c>
      <c r="M45" s="170">
        <v>809967</v>
      </c>
      <c r="N45" s="170">
        <v>31643.102241611999</v>
      </c>
    </row>
    <row r="46" spans="1:14" ht="26.25" x14ac:dyDescent="0.4">
      <c r="A46" s="173">
        <v>18</v>
      </c>
      <c r="B46" s="172" t="s">
        <v>50</v>
      </c>
      <c r="C46" s="170">
        <v>0</v>
      </c>
      <c r="D46" s="170">
        <v>0</v>
      </c>
      <c r="E46" s="170">
        <v>0</v>
      </c>
      <c r="F46" s="170">
        <v>0</v>
      </c>
      <c r="G46" s="170">
        <v>439</v>
      </c>
      <c r="H46" s="170">
        <v>135.9</v>
      </c>
      <c r="I46" s="170">
        <v>15748</v>
      </c>
      <c r="J46" s="170">
        <v>665.43</v>
      </c>
      <c r="K46" s="170">
        <v>116799</v>
      </c>
      <c r="L46" s="170">
        <v>10700.69</v>
      </c>
      <c r="M46" s="170">
        <v>132986</v>
      </c>
      <c r="N46" s="170">
        <v>11502.02</v>
      </c>
    </row>
    <row r="47" spans="1:14" ht="26.25" x14ac:dyDescent="0.4">
      <c r="A47" s="173">
        <v>19</v>
      </c>
      <c r="B47" s="172" t="s">
        <v>51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  <c r="H47" s="170">
        <v>0</v>
      </c>
      <c r="I47" s="170">
        <v>0</v>
      </c>
      <c r="J47" s="170">
        <v>0</v>
      </c>
      <c r="K47" s="170">
        <v>3905</v>
      </c>
      <c r="L47" s="170">
        <v>427.56650000000002</v>
      </c>
      <c r="M47" s="170">
        <v>3905</v>
      </c>
      <c r="N47" s="170">
        <v>427.56650000000002</v>
      </c>
    </row>
    <row r="48" spans="1:14" ht="26.25" x14ac:dyDescent="0.4">
      <c r="A48" s="173">
        <v>20</v>
      </c>
      <c r="B48" s="172" t="s">
        <v>52</v>
      </c>
      <c r="C48" s="170">
        <v>131</v>
      </c>
      <c r="D48" s="170">
        <v>3.7282999999999999</v>
      </c>
      <c r="E48" s="170">
        <v>15</v>
      </c>
      <c r="F48" s="170">
        <v>0.496</v>
      </c>
      <c r="G48" s="170">
        <v>1251</v>
      </c>
      <c r="H48" s="170">
        <v>328.35250000000002</v>
      </c>
      <c r="I48" s="170">
        <v>134</v>
      </c>
      <c r="J48" s="170">
        <v>0.55130000000000001</v>
      </c>
      <c r="K48" s="170">
        <v>5894</v>
      </c>
      <c r="L48" s="170">
        <v>508.37630000000001</v>
      </c>
      <c r="M48" s="170">
        <v>7425</v>
      </c>
      <c r="N48" s="170">
        <v>841.50440000000003</v>
      </c>
    </row>
    <row r="49" spans="1:14" ht="26.25" x14ac:dyDescent="0.4">
      <c r="A49" s="173">
        <v>21</v>
      </c>
      <c r="B49" s="172" t="s">
        <v>53</v>
      </c>
      <c r="C49" s="170">
        <v>0</v>
      </c>
      <c r="D49" s="170">
        <v>0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0">
        <v>0</v>
      </c>
      <c r="K49" s="170">
        <v>408712</v>
      </c>
      <c r="L49" s="170">
        <v>6749.4979849401097</v>
      </c>
      <c r="M49" s="170">
        <v>408712</v>
      </c>
      <c r="N49" s="170">
        <v>6749.4979849401097</v>
      </c>
    </row>
    <row r="50" spans="1:14" x14ac:dyDescent="0.35">
      <c r="A50" s="141"/>
      <c r="B50" s="123" t="s">
        <v>54</v>
      </c>
      <c r="C50" s="163">
        <f>SUM(C29:C49)</f>
        <v>3594</v>
      </c>
      <c r="D50" s="163">
        <f t="shared" ref="D50:N50" si="2">SUM(D29:D49)</f>
        <v>753.53969789799987</v>
      </c>
      <c r="E50" s="163">
        <f t="shared" si="2"/>
        <v>471</v>
      </c>
      <c r="F50" s="163">
        <f t="shared" si="2"/>
        <v>64.579976094000003</v>
      </c>
      <c r="G50" s="163">
        <f t="shared" si="2"/>
        <v>89939</v>
      </c>
      <c r="H50" s="163">
        <f t="shared" si="2"/>
        <v>31249.864425471009</v>
      </c>
      <c r="I50" s="163">
        <f t="shared" si="2"/>
        <v>432746</v>
      </c>
      <c r="J50" s="163">
        <f t="shared" si="2"/>
        <v>20455.909339468002</v>
      </c>
      <c r="K50" s="163">
        <f t="shared" si="2"/>
        <v>4024553</v>
      </c>
      <c r="L50" s="163">
        <f t="shared" si="2"/>
        <v>146831.78152321689</v>
      </c>
      <c r="M50" s="163">
        <f t="shared" si="2"/>
        <v>4551303</v>
      </c>
      <c r="N50" s="163">
        <f t="shared" si="2"/>
        <v>199355.67496214787</v>
      </c>
    </row>
    <row r="51" spans="1:14" ht="26.25" x14ac:dyDescent="0.4">
      <c r="A51" s="141" t="s">
        <v>55</v>
      </c>
      <c r="B51" s="123" t="s">
        <v>56</v>
      </c>
      <c r="C51" s="174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</row>
    <row r="52" spans="1:14" ht="26.25" x14ac:dyDescent="0.4">
      <c r="A52" s="168">
        <v>1</v>
      </c>
      <c r="B52" s="167" t="s">
        <v>57</v>
      </c>
      <c r="C52" s="175">
        <v>0</v>
      </c>
      <c r="D52" s="175">
        <v>0</v>
      </c>
      <c r="E52" s="175">
        <v>144</v>
      </c>
      <c r="F52" s="175">
        <v>24.258523565000001</v>
      </c>
      <c r="G52" s="175">
        <v>1247</v>
      </c>
      <c r="H52" s="175">
        <v>523.14130437999995</v>
      </c>
      <c r="I52" s="175">
        <v>33426</v>
      </c>
      <c r="J52" s="175">
        <v>519.08004212399999</v>
      </c>
      <c r="K52" s="175">
        <v>23513</v>
      </c>
      <c r="L52" s="175">
        <v>763.58127273400203</v>
      </c>
      <c r="M52" s="175">
        <v>58330</v>
      </c>
      <c r="N52" s="175">
        <v>1830.0611428029999</v>
      </c>
    </row>
    <row r="53" spans="1:14" ht="26.25" x14ac:dyDescent="0.4">
      <c r="A53" s="173">
        <v>2</v>
      </c>
      <c r="B53" s="176" t="s">
        <v>58</v>
      </c>
      <c r="C53" s="175">
        <v>0</v>
      </c>
      <c r="D53" s="175">
        <v>0</v>
      </c>
      <c r="E53" s="175">
        <v>61</v>
      </c>
      <c r="F53" s="175">
        <v>7.766</v>
      </c>
      <c r="G53" s="175">
        <v>242</v>
      </c>
      <c r="H53" s="175">
        <v>74.542000000000002</v>
      </c>
      <c r="I53" s="175">
        <v>15090</v>
      </c>
      <c r="J53" s="175">
        <v>251.9033</v>
      </c>
      <c r="K53" s="175">
        <v>95657</v>
      </c>
      <c r="L53" s="175">
        <v>856.88250000000005</v>
      </c>
      <c r="M53" s="175">
        <v>111050</v>
      </c>
      <c r="N53" s="175">
        <v>1191.0938000000001</v>
      </c>
    </row>
    <row r="54" spans="1:14" x14ac:dyDescent="0.35">
      <c r="A54" s="141"/>
      <c r="B54" s="123" t="s">
        <v>59</v>
      </c>
      <c r="C54" s="160">
        <f t="shared" ref="C54:N54" si="3">SUM(C52:C53)</f>
        <v>0</v>
      </c>
      <c r="D54" s="160">
        <f t="shared" si="3"/>
        <v>0</v>
      </c>
      <c r="E54" s="160">
        <f t="shared" si="3"/>
        <v>205</v>
      </c>
      <c r="F54" s="160">
        <f t="shared" si="3"/>
        <v>32.024523565000003</v>
      </c>
      <c r="G54" s="160">
        <f t="shared" si="3"/>
        <v>1489</v>
      </c>
      <c r="H54" s="160">
        <f t="shared" si="3"/>
        <v>597.68330437999998</v>
      </c>
      <c r="I54" s="160">
        <f t="shared" si="3"/>
        <v>48516</v>
      </c>
      <c r="J54" s="160">
        <f t="shared" si="3"/>
        <v>770.98334212400005</v>
      </c>
      <c r="K54" s="160">
        <f t="shared" si="3"/>
        <v>119170</v>
      </c>
      <c r="L54" s="160">
        <f t="shared" si="3"/>
        <v>1620.4637727340021</v>
      </c>
      <c r="M54" s="160">
        <f t="shared" si="3"/>
        <v>169380</v>
      </c>
      <c r="N54" s="160">
        <f t="shared" si="3"/>
        <v>3021.1549428030003</v>
      </c>
    </row>
    <row r="55" spans="1:14" x14ac:dyDescent="0.35">
      <c r="A55" s="123" t="s">
        <v>60</v>
      </c>
      <c r="B55" s="143"/>
      <c r="C55" s="160">
        <f t="shared" ref="C55:N55" si="4">SUM(C11,C21,C50)</f>
        <v>8765</v>
      </c>
      <c r="D55" s="160">
        <f t="shared" si="4"/>
        <v>1257.2049895979999</v>
      </c>
      <c r="E55" s="160">
        <f t="shared" si="4"/>
        <v>11210</v>
      </c>
      <c r="F55" s="160">
        <f t="shared" si="4"/>
        <v>1552.4700442259998</v>
      </c>
      <c r="G55" s="160">
        <f t="shared" si="4"/>
        <v>347983</v>
      </c>
      <c r="H55" s="160">
        <f t="shared" si="4"/>
        <v>99587.146790992003</v>
      </c>
      <c r="I55" s="160">
        <f t="shared" si="4"/>
        <v>1303465</v>
      </c>
      <c r="J55" s="160">
        <f t="shared" si="4"/>
        <v>55047.186233703011</v>
      </c>
      <c r="K55" s="160">
        <f t="shared" si="4"/>
        <v>5907652</v>
      </c>
      <c r="L55" s="160">
        <f t="shared" si="4"/>
        <v>285071.14762620989</v>
      </c>
      <c r="M55" s="160">
        <f t="shared" si="4"/>
        <v>7579075</v>
      </c>
      <c r="N55" s="160">
        <f t="shared" si="4"/>
        <v>442515.15568472887</v>
      </c>
    </row>
    <row r="56" spans="1:14" x14ac:dyDescent="0.35">
      <c r="A56" s="123" t="s">
        <v>246</v>
      </c>
      <c r="B56" s="123"/>
      <c r="C56" s="160">
        <f>SUM(C55,C54)</f>
        <v>8765</v>
      </c>
      <c r="D56" s="160">
        <f t="shared" ref="D56:N56" si="5">SUM(D55,D54)</f>
        <v>1257.2049895979999</v>
      </c>
      <c r="E56" s="160">
        <f t="shared" si="5"/>
        <v>11415</v>
      </c>
      <c r="F56" s="160">
        <f t="shared" si="5"/>
        <v>1584.4945677909998</v>
      </c>
      <c r="G56" s="160">
        <f t="shared" si="5"/>
        <v>349472</v>
      </c>
      <c r="H56" s="160">
        <f t="shared" si="5"/>
        <v>100184.830095372</v>
      </c>
      <c r="I56" s="160">
        <f t="shared" si="5"/>
        <v>1351981</v>
      </c>
      <c r="J56" s="160">
        <f t="shared" si="5"/>
        <v>55818.169575827007</v>
      </c>
      <c r="K56" s="160">
        <f t="shared" si="5"/>
        <v>6026822</v>
      </c>
      <c r="L56" s="160">
        <f t="shared" si="5"/>
        <v>286691.61139894387</v>
      </c>
      <c r="M56" s="160">
        <f t="shared" si="5"/>
        <v>7748455</v>
      </c>
      <c r="N56" s="160">
        <f t="shared" si="5"/>
        <v>445536.3106275319</v>
      </c>
    </row>
    <row r="57" spans="1:14" ht="26.25" x14ac:dyDescent="0.4">
      <c r="A57" s="141" t="s">
        <v>62</v>
      </c>
      <c r="B57" s="123" t="s">
        <v>63</v>
      </c>
      <c r="C57" s="174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</row>
    <row r="58" spans="1:14" ht="26.25" x14ac:dyDescent="0.4">
      <c r="A58" s="173">
        <v>1</v>
      </c>
      <c r="B58" s="176" t="s">
        <v>64</v>
      </c>
      <c r="C58" s="175">
        <v>0</v>
      </c>
      <c r="D58" s="175">
        <v>0</v>
      </c>
      <c r="E58" s="175">
        <v>0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0</v>
      </c>
    </row>
    <row r="59" spans="1:14" ht="26.25" x14ac:dyDescent="0.4">
      <c r="A59" s="173">
        <v>2</v>
      </c>
      <c r="B59" s="176" t="s">
        <v>65</v>
      </c>
      <c r="C59" s="175">
        <v>0</v>
      </c>
      <c r="D59" s="175">
        <v>0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636627</v>
      </c>
      <c r="L59" s="175">
        <v>18858.356569977001</v>
      </c>
      <c r="M59" s="175">
        <v>636627</v>
      </c>
      <c r="N59" s="175">
        <v>18858.356569977001</v>
      </c>
    </row>
    <row r="60" spans="1:14" ht="26.25" x14ac:dyDescent="0.4">
      <c r="A60" s="173">
        <v>3</v>
      </c>
      <c r="B60" s="176" t="s">
        <v>66</v>
      </c>
      <c r="C60" s="175">
        <v>0</v>
      </c>
      <c r="D60" s="175">
        <v>0</v>
      </c>
      <c r="E60" s="175">
        <v>0</v>
      </c>
      <c r="F60" s="175">
        <v>0</v>
      </c>
      <c r="G60" s="175">
        <v>0</v>
      </c>
      <c r="H60" s="175">
        <v>0</v>
      </c>
      <c r="I60" s="175">
        <v>0</v>
      </c>
      <c r="J60" s="175">
        <v>0</v>
      </c>
      <c r="K60" s="175">
        <v>1</v>
      </c>
      <c r="L60" s="175">
        <v>170.58</v>
      </c>
      <c r="M60" s="175">
        <v>1</v>
      </c>
      <c r="N60" s="175">
        <v>170.58</v>
      </c>
    </row>
    <row r="61" spans="1:14" ht="26.25" x14ac:dyDescent="0.4">
      <c r="A61" s="168"/>
      <c r="B61" s="167" t="s">
        <v>67</v>
      </c>
      <c r="C61" s="160">
        <f>SUM(C58:C60)</f>
        <v>0</v>
      </c>
      <c r="D61" s="160">
        <f t="shared" ref="D61:N61" si="6">SUM(D58:D60)</f>
        <v>0</v>
      </c>
      <c r="E61" s="160">
        <f t="shared" si="6"/>
        <v>0</v>
      </c>
      <c r="F61" s="160">
        <f t="shared" si="6"/>
        <v>0</v>
      </c>
      <c r="G61" s="160">
        <f t="shared" si="6"/>
        <v>0</v>
      </c>
      <c r="H61" s="160">
        <f t="shared" si="6"/>
        <v>0</v>
      </c>
      <c r="I61" s="160">
        <f t="shared" si="6"/>
        <v>0</v>
      </c>
      <c r="J61" s="160">
        <f t="shared" si="6"/>
        <v>0</v>
      </c>
      <c r="K61" s="160">
        <f t="shared" si="6"/>
        <v>636628</v>
      </c>
      <c r="L61" s="160">
        <f t="shared" si="6"/>
        <v>19028.936569977002</v>
      </c>
      <c r="M61" s="160">
        <f t="shared" si="6"/>
        <v>636628</v>
      </c>
      <c r="N61" s="160">
        <f t="shared" si="6"/>
        <v>19028.936569977002</v>
      </c>
    </row>
    <row r="62" spans="1:14" ht="26.25" x14ac:dyDescent="0.4">
      <c r="A62" s="173" t="s">
        <v>68</v>
      </c>
      <c r="B62" s="176" t="s">
        <v>69</v>
      </c>
      <c r="C62" s="175">
        <v>0</v>
      </c>
      <c r="D62" s="175">
        <v>0</v>
      </c>
      <c r="E62" s="175">
        <v>0</v>
      </c>
      <c r="F62" s="175">
        <v>0</v>
      </c>
      <c r="G62" s="175">
        <v>0</v>
      </c>
      <c r="H62" s="175">
        <v>0</v>
      </c>
      <c r="I62" s="175">
        <v>0</v>
      </c>
      <c r="J62" s="175">
        <v>0</v>
      </c>
      <c r="K62" s="175">
        <v>171</v>
      </c>
      <c r="L62" s="175">
        <v>121.23099999999999</v>
      </c>
      <c r="M62" s="175">
        <v>171</v>
      </c>
      <c r="N62" s="175">
        <v>121.23099999999999</v>
      </c>
    </row>
    <row r="63" spans="1:14" x14ac:dyDescent="0.35">
      <c r="A63" s="138"/>
      <c r="B63" s="142" t="s">
        <v>70</v>
      </c>
      <c r="C63" s="160">
        <f t="shared" ref="C63:N63" si="7">SUM(C62)</f>
        <v>0</v>
      </c>
      <c r="D63" s="160">
        <f t="shared" si="7"/>
        <v>0</v>
      </c>
      <c r="E63" s="160">
        <f t="shared" si="7"/>
        <v>0</v>
      </c>
      <c r="F63" s="160">
        <f t="shared" si="7"/>
        <v>0</v>
      </c>
      <c r="G63" s="160">
        <f t="shared" si="7"/>
        <v>0</v>
      </c>
      <c r="H63" s="160">
        <f t="shared" si="7"/>
        <v>0</v>
      </c>
      <c r="I63" s="160">
        <f t="shared" si="7"/>
        <v>0</v>
      </c>
      <c r="J63" s="160">
        <f t="shared" si="7"/>
        <v>0</v>
      </c>
      <c r="K63" s="160">
        <f t="shared" si="7"/>
        <v>171</v>
      </c>
      <c r="L63" s="160">
        <f t="shared" si="7"/>
        <v>121.23099999999999</v>
      </c>
      <c r="M63" s="160">
        <f t="shared" si="7"/>
        <v>171</v>
      </c>
      <c r="N63" s="160">
        <f t="shared" si="7"/>
        <v>121.23099999999999</v>
      </c>
    </row>
    <row r="64" spans="1:14" ht="26.25" x14ac:dyDescent="0.4">
      <c r="A64" s="173" t="s">
        <v>71</v>
      </c>
      <c r="B64" s="142" t="s">
        <v>72</v>
      </c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</row>
    <row r="65" spans="1:14" ht="26.25" x14ac:dyDescent="0.4">
      <c r="A65" s="173">
        <v>1</v>
      </c>
      <c r="B65" s="142" t="s">
        <v>73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0">
        <v>0</v>
      </c>
      <c r="J65" s="160">
        <v>0</v>
      </c>
      <c r="K65" s="160">
        <v>13237</v>
      </c>
      <c r="L65" s="160">
        <v>782.69</v>
      </c>
      <c r="M65" s="160">
        <v>13237</v>
      </c>
      <c r="N65" s="160">
        <v>782.69</v>
      </c>
    </row>
    <row r="66" spans="1:14" ht="26.25" x14ac:dyDescent="0.4">
      <c r="A66" s="173">
        <v>2</v>
      </c>
      <c r="B66" s="142" t="s">
        <v>74</v>
      </c>
      <c r="C66" s="160">
        <v>16</v>
      </c>
      <c r="D66" s="160">
        <v>0.187320868</v>
      </c>
      <c r="E66" s="160">
        <v>0</v>
      </c>
      <c r="F66" s="160">
        <v>0</v>
      </c>
      <c r="G66" s="160">
        <v>1476</v>
      </c>
      <c r="H66" s="160">
        <v>135.290693635</v>
      </c>
      <c r="I66" s="160">
        <v>3065</v>
      </c>
      <c r="J66" s="160">
        <v>15.977880036</v>
      </c>
      <c r="K66" s="160">
        <v>44389</v>
      </c>
      <c r="L66" s="160">
        <v>504.33998723899998</v>
      </c>
      <c r="M66" s="160">
        <v>48946</v>
      </c>
      <c r="N66" s="160">
        <v>655.79588177799997</v>
      </c>
    </row>
    <row r="67" spans="1:14" ht="26.25" x14ac:dyDescent="0.4">
      <c r="A67" s="173">
        <v>3</v>
      </c>
      <c r="B67" s="142" t="s">
        <v>75</v>
      </c>
      <c r="C67" s="160">
        <v>2</v>
      </c>
      <c r="D67" s="160">
        <v>4.0399999999999998E-2</v>
      </c>
      <c r="E67" s="160">
        <v>0</v>
      </c>
      <c r="F67" s="160">
        <v>0</v>
      </c>
      <c r="G67" s="160">
        <v>0</v>
      </c>
      <c r="H67" s="160">
        <v>0</v>
      </c>
      <c r="I67" s="160">
        <v>70</v>
      </c>
      <c r="J67" s="160">
        <v>0.4728</v>
      </c>
      <c r="K67" s="160">
        <v>4</v>
      </c>
      <c r="L67" s="160">
        <v>5.1074999999999999</v>
      </c>
      <c r="M67" s="160">
        <v>76</v>
      </c>
      <c r="N67" s="160">
        <v>5.6207000000000003</v>
      </c>
    </row>
    <row r="68" spans="1:14" ht="26.25" x14ac:dyDescent="0.4">
      <c r="A68" s="173">
        <v>4</v>
      </c>
      <c r="B68" s="142" t="s">
        <v>76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0">
        <v>0</v>
      </c>
      <c r="J68" s="160">
        <v>0</v>
      </c>
      <c r="K68" s="160">
        <v>227</v>
      </c>
      <c r="L68" s="160">
        <v>3.47</v>
      </c>
      <c r="M68" s="160">
        <v>227</v>
      </c>
      <c r="N68" s="160">
        <v>3.47</v>
      </c>
    </row>
    <row r="69" spans="1:14" ht="26.25" x14ac:dyDescent="0.4">
      <c r="A69" s="138"/>
      <c r="B69" s="167" t="s">
        <v>251</v>
      </c>
      <c r="C69" s="160">
        <f>SUM(C65:C68)</f>
        <v>18</v>
      </c>
      <c r="D69" s="160">
        <f t="shared" ref="D69:N69" si="8">SUM(D65:D68)</f>
        <v>0.22772086799999999</v>
      </c>
      <c r="E69" s="160">
        <f t="shared" si="8"/>
        <v>0</v>
      </c>
      <c r="F69" s="160">
        <f t="shared" si="8"/>
        <v>0</v>
      </c>
      <c r="G69" s="160">
        <f t="shared" si="8"/>
        <v>1476</v>
      </c>
      <c r="H69" s="160">
        <f t="shared" si="8"/>
        <v>135.290693635</v>
      </c>
      <c r="I69" s="160">
        <f t="shared" si="8"/>
        <v>3135</v>
      </c>
      <c r="J69" s="160">
        <f t="shared" si="8"/>
        <v>16.450680036000001</v>
      </c>
      <c r="K69" s="160">
        <f t="shared" si="8"/>
        <v>57857</v>
      </c>
      <c r="L69" s="160">
        <f t="shared" si="8"/>
        <v>1295.6074872390002</v>
      </c>
      <c r="M69" s="160">
        <f t="shared" si="8"/>
        <v>62486</v>
      </c>
      <c r="N69" s="160">
        <f t="shared" si="8"/>
        <v>1447.576581778</v>
      </c>
    </row>
    <row r="70" spans="1:14" x14ac:dyDescent="0.35">
      <c r="A70" s="138" t="s">
        <v>78</v>
      </c>
      <c r="B70" s="142" t="s">
        <v>79</v>
      </c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</row>
    <row r="71" spans="1:14" ht="26.25" x14ac:dyDescent="0.4">
      <c r="A71" s="138">
        <v>1</v>
      </c>
      <c r="B71" s="167" t="s">
        <v>80</v>
      </c>
      <c r="C71" s="160">
        <v>0</v>
      </c>
      <c r="D71" s="160">
        <v>0</v>
      </c>
      <c r="E71" s="160">
        <v>0</v>
      </c>
      <c r="F71" s="160">
        <v>0</v>
      </c>
      <c r="G71" s="160">
        <v>0</v>
      </c>
      <c r="H71" s="160">
        <v>0</v>
      </c>
      <c r="I71" s="160">
        <v>0</v>
      </c>
      <c r="J71" s="160">
        <v>0</v>
      </c>
      <c r="K71" s="160">
        <v>0</v>
      </c>
      <c r="L71" s="160">
        <v>0</v>
      </c>
      <c r="M71" s="160">
        <v>0</v>
      </c>
      <c r="N71" s="160">
        <v>0</v>
      </c>
    </row>
    <row r="72" spans="1:14" ht="26.25" x14ac:dyDescent="0.4">
      <c r="A72" s="138">
        <v>2</v>
      </c>
      <c r="B72" s="167" t="s">
        <v>81</v>
      </c>
      <c r="C72" s="160">
        <v>0</v>
      </c>
      <c r="D72" s="160">
        <v>0</v>
      </c>
      <c r="E72" s="160">
        <v>0</v>
      </c>
      <c r="F72" s="160">
        <v>0</v>
      </c>
      <c r="G72" s="160">
        <v>0</v>
      </c>
      <c r="H72" s="160">
        <v>0</v>
      </c>
      <c r="I72" s="160">
        <v>0</v>
      </c>
      <c r="J72" s="160">
        <v>0</v>
      </c>
      <c r="K72" s="160">
        <v>0</v>
      </c>
      <c r="L72" s="160">
        <v>0</v>
      </c>
      <c r="M72" s="160">
        <v>0</v>
      </c>
      <c r="N72" s="160">
        <v>0</v>
      </c>
    </row>
    <row r="73" spans="1:14" ht="26.25" x14ac:dyDescent="0.4">
      <c r="A73" s="138"/>
      <c r="B73" s="167" t="s">
        <v>82</v>
      </c>
      <c r="C73" s="160">
        <f t="shared" ref="C73:N73" si="9">SUM(C71:C72)</f>
        <v>0</v>
      </c>
      <c r="D73" s="160">
        <f t="shared" si="9"/>
        <v>0</v>
      </c>
      <c r="E73" s="160">
        <f t="shared" si="9"/>
        <v>0</v>
      </c>
      <c r="F73" s="160">
        <f t="shared" si="9"/>
        <v>0</v>
      </c>
      <c r="G73" s="160">
        <f t="shared" si="9"/>
        <v>0</v>
      </c>
      <c r="H73" s="160">
        <f t="shared" si="9"/>
        <v>0</v>
      </c>
      <c r="I73" s="160">
        <f t="shared" si="9"/>
        <v>0</v>
      </c>
      <c r="J73" s="160">
        <f t="shared" si="9"/>
        <v>0</v>
      </c>
      <c r="K73" s="160">
        <f t="shared" si="9"/>
        <v>0</v>
      </c>
      <c r="L73" s="160">
        <f t="shared" si="9"/>
        <v>0</v>
      </c>
      <c r="M73" s="160">
        <f t="shared" si="9"/>
        <v>0</v>
      </c>
      <c r="N73" s="160">
        <f t="shared" si="9"/>
        <v>0</v>
      </c>
    </row>
    <row r="74" spans="1:14" x14ac:dyDescent="0.35">
      <c r="A74" s="138"/>
      <c r="B74" s="142" t="s">
        <v>247</v>
      </c>
      <c r="C74" s="160">
        <f t="shared" ref="C74:N74" si="10">SUM(C56,C61,C63,C69,C73)</f>
        <v>8783</v>
      </c>
      <c r="D74" s="160">
        <f t="shared" si="10"/>
        <v>1257.4327104659999</v>
      </c>
      <c r="E74" s="160">
        <f t="shared" si="10"/>
        <v>11415</v>
      </c>
      <c r="F74" s="160">
        <f t="shared" si="10"/>
        <v>1584.4945677909998</v>
      </c>
      <c r="G74" s="160">
        <f t="shared" si="10"/>
        <v>350948</v>
      </c>
      <c r="H74" s="160">
        <f t="shared" si="10"/>
        <v>100320.12078900701</v>
      </c>
      <c r="I74" s="160">
        <f t="shared" si="10"/>
        <v>1355116</v>
      </c>
      <c r="J74" s="160">
        <f t="shared" si="10"/>
        <v>55834.62025586301</v>
      </c>
      <c r="K74" s="160">
        <f t="shared" si="10"/>
        <v>6721478</v>
      </c>
      <c r="L74" s="160">
        <f t="shared" si="10"/>
        <v>307137.38645615993</v>
      </c>
      <c r="M74" s="160">
        <f t="shared" si="10"/>
        <v>8447740</v>
      </c>
      <c r="N74" s="160">
        <f t="shared" si="10"/>
        <v>466134.05477928696</v>
      </c>
    </row>
    <row r="75" spans="1:14" x14ac:dyDescent="0.35">
      <c r="A75" s="141"/>
      <c r="B75" s="121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</row>
    <row r="76" spans="1:14" ht="26.25" x14ac:dyDescent="0.4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</row>
    <row r="77" spans="1:14" ht="26.25" x14ac:dyDescent="0.4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</row>
    <row r="78" spans="1:14" ht="26.25" x14ac:dyDescent="0.4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</row>
    <row r="79" spans="1:14" ht="26.25" x14ac:dyDescent="0.4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</row>
    <row r="80" spans="1:14" ht="26.25" x14ac:dyDescent="0.4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</row>
    <row r="81" spans="1:14" ht="26.25" x14ac:dyDescent="0.4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</row>
    <row r="82" spans="1:14" ht="26.25" x14ac:dyDescent="0.4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</row>
    <row r="83" spans="1:14" ht="26.25" x14ac:dyDescent="0.4">
      <c r="A83" s="127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</row>
    <row r="84" spans="1:14" ht="26.25" x14ac:dyDescent="0.4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</row>
    <row r="85" spans="1:14" ht="26.25" x14ac:dyDescent="0.4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</row>
  </sheetData>
  <mergeCells count="21">
    <mergeCell ref="A1:N1"/>
    <mergeCell ref="A2:N2"/>
    <mergeCell ref="A3:N3"/>
    <mergeCell ref="B4:B5"/>
    <mergeCell ref="C4:D4"/>
    <mergeCell ref="E4:F4"/>
    <mergeCell ref="G4:H4"/>
    <mergeCell ref="I4:J4"/>
    <mergeCell ref="K4:L4"/>
    <mergeCell ref="M4:N4"/>
    <mergeCell ref="M26:N26"/>
    <mergeCell ref="A12:B12"/>
    <mergeCell ref="A22:N22"/>
    <mergeCell ref="A23:N23"/>
    <mergeCell ref="A24:N24"/>
    <mergeCell ref="B26:B27"/>
    <mergeCell ref="C26:D26"/>
    <mergeCell ref="E26:F26"/>
    <mergeCell ref="G26:H26"/>
    <mergeCell ref="I26:J26"/>
    <mergeCell ref="K26:L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Q14" sqref="Q14"/>
    </sheetView>
  </sheetViews>
  <sheetFormatPr defaultRowHeight="15" x14ac:dyDescent="0.25"/>
  <cols>
    <col min="1" max="1" width="8" customWidth="1"/>
    <col min="2" max="2" width="34.5703125" customWidth="1"/>
    <col min="3" max="3" width="12.140625" customWidth="1"/>
    <col min="4" max="4" width="11.42578125" customWidth="1"/>
    <col min="5" max="5" width="11.28515625" customWidth="1"/>
    <col min="6" max="6" width="10.7109375" bestFit="1" customWidth="1"/>
    <col min="7" max="7" width="12.7109375" bestFit="1" customWidth="1"/>
    <col min="8" max="8" width="13.5703125" customWidth="1"/>
    <col min="9" max="9" width="10.7109375" bestFit="1" customWidth="1"/>
    <col min="10" max="10" width="9.7109375" customWidth="1"/>
    <col min="11" max="11" width="12.140625" customWidth="1"/>
    <col min="12" max="12" width="8.85546875" customWidth="1"/>
    <col min="13" max="13" width="10.140625" customWidth="1"/>
    <col min="14" max="14" width="15" customWidth="1"/>
    <col min="257" max="257" width="8" customWidth="1"/>
    <col min="258" max="258" width="34.5703125" customWidth="1"/>
    <col min="259" max="259" width="12.140625" customWidth="1"/>
    <col min="260" max="260" width="11.42578125" customWidth="1"/>
    <col min="261" max="261" width="11.28515625" customWidth="1"/>
    <col min="262" max="262" width="10.7109375" bestFit="1" customWidth="1"/>
    <col min="263" max="263" width="12.7109375" bestFit="1" customWidth="1"/>
    <col min="264" max="264" width="13.5703125" customWidth="1"/>
    <col min="265" max="265" width="10.7109375" bestFit="1" customWidth="1"/>
    <col min="266" max="266" width="9.7109375" customWidth="1"/>
    <col min="267" max="267" width="12.140625" customWidth="1"/>
    <col min="268" max="268" width="8.85546875" customWidth="1"/>
    <col min="269" max="269" width="10.140625" customWidth="1"/>
    <col min="270" max="270" width="15" customWidth="1"/>
    <col min="513" max="513" width="8" customWidth="1"/>
    <col min="514" max="514" width="34.5703125" customWidth="1"/>
    <col min="515" max="515" width="12.140625" customWidth="1"/>
    <col min="516" max="516" width="11.42578125" customWidth="1"/>
    <col min="517" max="517" width="11.28515625" customWidth="1"/>
    <col min="518" max="518" width="10.7109375" bestFit="1" customWidth="1"/>
    <col min="519" max="519" width="12.7109375" bestFit="1" customWidth="1"/>
    <col min="520" max="520" width="13.5703125" customWidth="1"/>
    <col min="521" max="521" width="10.7109375" bestFit="1" customWidth="1"/>
    <col min="522" max="522" width="9.7109375" customWidth="1"/>
    <col min="523" max="523" width="12.140625" customWidth="1"/>
    <col min="524" max="524" width="8.85546875" customWidth="1"/>
    <col min="525" max="525" width="10.140625" customWidth="1"/>
    <col min="526" max="526" width="15" customWidth="1"/>
    <col min="769" max="769" width="8" customWidth="1"/>
    <col min="770" max="770" width="34.5703125" customWidth="1"/>
    <col min="771" max="771" width="12.140625" customWidth="1"/>
    <col min="772" max="772" width="11.42578125" customWidth="1"/>
    <col min="773" max="773" width="11.28515625" customWidth="1"/>
    <col min="774" max="774" width="10.7109375" bestFit="1" customWidth="1"/>
    <col min="775" max="775" width="12.7109375" bestFit="1" customWidth="1"/>
    <col min="776" max="776" width="13.5703125" customWidth="1"/>
    <col min="777" max="777" width="10.7109375" bestFit="1" customWidth="1"/>
    <col min="778" max="778" width="9.7109375" customWidth="1"/>
    <col min="779" max="779" width="12.140625" customWidth="1"/>
    <col min="780" max="780" width="8.85546875" customWidth="1"/>
    <col min="781" max="781" width="10.140625" customWidth="1"/>
    <col min="782" max="782" width="15" customWidth="1"/>
    <col min="1025" max="1025" width="8" customWidth="1"/>
    <col min="1026" max="1026" width="34.5703125" customWidth="1"/>
    <col min="1027" max="1027" width="12.140625" customWidth="1"/>
    <col min="1028" max="1028" width="11.42578125" customWidth="1"/>
    <col min="1029" max="1029" width="11.28515625" customWidth="1"/>
    <col min="1030" max="1030" width="10.7109375" bestFit="1" customWidth="1"/>
    <col min="1031" max="1031" width="12.7109375" bestFit="1" customWidth="1"/>
    <col min="1032" max="1032" width="13.5703125" customWidth="1"/>
    <col min="1033" max="1033" width="10.7109375" bestFit="1" customWidth="1"/>
    <col min="1034" max="1034" width="9.7109375" customWidth="1"/>
    <col min="1035" max="1035" width="12.140625" customWidth="1"/>
    <col min="1036" max="1036" width="8.85546875" customWidth="1"/>
    <col min="1037" max="1037" width="10.140625" customWidth="1"/>
    <col min="1038" max="1038" width="15" customWidth="1"/>
    <col min="1281" max="1281" width="8" customWidth="1"/>
    <col min="1282" max="1282" width="34.5703125" customWidth="1"/>
    <col min="1283" max="1283" width="12.140625" customWidth="1"/>
    <col min="1284" max="1284" width="11.42578125" customWidth="1"/>
    <col min="1285" max="1285" width="11.28515625" customWidth="1"/>
    <col min="1286" max="1286" width="10.7109375" bestFit="1" customWidth="1"/>
    <col min="1287" max="1287" width="12.7109375" bestFit="1" customWidth="1"/>
    <col min="1288" max="1288" width="13.5703125" customWidth="1"/>
    <col min="1289" max="1289" width="10.7109375" bestFit="1" customWidth="1"/>
    <col min="1290" max="1290" width="9.7109375" customWidth="1"/>
    <col min="1291" max="1291" width="12.140625" customWidth="1"/>
    <col min="1292" max="1292" width="8.85546875" customWidth="1"/>
    <col min="1293" max="1293" width="10.140625" customWidth="1"/>
    <col min="1294" max="1294" width="15" customWidth="1"/>
    <col min="1537" max="1537" width="8" customWidth="1"/>
    <col min="1538" max="1538" width="34.5703125" customWidth="1"/>
    <col min="1539" max="1539" width="12.140625" customWidth="1"/>
    <col min="1540" max="1540" width="11.42578125" customWidth="1"/>
    <col min="1541" max="1541" width="11.28515625" customWidth="1"/>
    <col min="1542" max="1542" width="10.7109375" bestFit="1" customWidth="1"/>
    <col min="1543" max="1543" width="12.7109375" bestFit="1" customWidth="1"/>
    <col min="1544" max="1544" width="13.5703125" customWidth="1"/>
    <col min="1545" max="1545" width="10.7109375" bestFit="1" customWidth="1"/>
    <col min="1546" max="1546" width="9.7109375" customWidth="1"/>
    <col min="1547" max="1547" width="12.140625" customWidth="1"/>
    <col min="1548" max="1548" width="8.85546875" customWidth="1"/>
    <col min="1549" max="1549" width="10.140625" customWidth="1"/>
    <col min="1550" max="1550" width="15" customWidth="1"/>
    <col min="1793" max="1793" width="8" customWidth="1"/>
    <col min="1794" max="1794" width="34.5703125" customWidth="1"/>
    <col min="1795" max="1795" width="12.140625" customWidth="1"/>
    <col min="1796" max="1796" width="11.42578125" customWidth="1"/>
    <col min="1797" max="1797" width="11.28515625" customWidth="1"/>
    <col min="1798" max="1798" width="10.7109375" bestFit="1" customWidth="1"/>
    <col min="1799" max="1799" width="12.7109375" bestFit="1" customWidth="1"/>
    <col min="1800" max="1800" width="13.5703125" customWidth="1"/>
    <col min="1801" max="1801" width="10.7109375" bestFit="1" customWidth="1"/>
    <col min="1802" max="1802" width="9.7109375" customWidth="1"/>
    <col min="1803" max="1803" width="12.140625" customWidth="1"/>
    <col min="1804" max="1804" width="8.85546875" customWidth="1"/>
    <col min="1805" max="1805" width="10.140625" customWidth="1"/>
    <col min="1806" max="1806" width="15" customWidth="1"/>
    <col min="2049" max="2049" width="8" customWidth="1"/>
    <col min="2050" max="2050" width="34.5703125" customWidth="1"/>
    <col min="2051" max="2051" width="12.140625" customWidth="1"/>
    <col min="2052" max="2052" width="11.42578125" customWidth="1"/>
    <col min="2053" max="2053" width="11.28515625" customWidth="1"/>
    <col min="2054" max="2054" width="10.7109375" bestFit="1" customWidth="1"/>
    <col min="2055" max="2055" width="12.7109375" bestFit="1" customWidth="1"/>
    <col min="2056" max="2056" width="13.5703125" customWidth="1"/>
    <col min="2057" max="2057" width="10.7109375" bestFit="1" customWidth="1"/>
    <col min="2058" max="2058" width="9.7109375" customWidth="1"/>
    <col min="2059" max="2059" width="12.140625" customWidth="1"/>
    <col min="2060" max="2060" width="8.85546875" customWidth="1"/>
    <col min="2061" max="2061" width="10.140625" customWidth="1"/>
    <col min="2062" max="2062" width="15" customWidth="1"/>
    <col min="2305" max="2305" width="8" customWidth="1"/>
    <col min="2306" max="2306" width="34.5703125" customWidth="1"/>
    <col min="2307" max="2307" width="12.140625" customWidth="1"/>
    <col min="2308" max="2308" width="11.42578125" customWidth="1"/>
    <col min="2309" max="2309" width="11.28515625" customWidth="1"/>
    <col min="2310" max="2310" width="10.7109375" bestFit="1" customWidth="1"/>
    <col min="2311" max="2311" width="12.7109375" bestFit="1" customWidth="1"/>
    <col min="2312" max="2312" width="13.5703125" customWidth="1"/>
    <col min="2313" max="2313" width="10.7109375" bestFit="1" customWidth="1"/>
    <col min="2314" max="2314" width="9.7109375" customWidth="1"/>
    <col min="2315" max="2315" width="12.140625" customWidth="1"/>
    <col min="2316" max="2316" width="8.85546875" customWidth="1"/>
    <col min="2317" max="2317" width="10.140625" customWidth="1"/>
    <col min="2318" max="2318" width="15" customWidth="1"/>
    <col min="2561" max="2561" width="8" customWidth="1"/>
    <col min="2562" max="2562" width="34.5703125" customWidth="1"/>
    <col min="2563" max="2563" width="12.140625" customWidth="1"/>
    <col min="2564" max="2564" width="11.42578125" customWidth="1"/>
    <col min="2565" max="2565" width="11.28515625" customWidth="1"/>
    <col min="2566" max="2566" width="10.7109375" bestFit="1" customWidth="1"/>
    <col min="2567" max="2567" width="12.7109375" bestFit="1" customWidth="1"/>
    <col min="2568" max="2568" width="13.5703125" customWidth="1"/>
    <col min="2569" max="2569" width="10.7109375" bestFit="1" customWidth="1"/>
    <col min="2570" max="2570" width="9.7109375" customWidth="1"/>
    <col min="2571" max="2571" width="12.140625" customWidth="1"/>
    <col min="2572" max="2572" width="8.85546875" customWidth="1"/>
    <col min="2573" max="2573" width="10.140625" customWidth="1"/>
    <col min="2574" max="2574" width="15" customWidth="1"/>
    <col min="2817" max="2817" width="8" customWidth="1"/>
    <col min="2818" max="2818" width="34.5703125" customWidth="1"/>
    <col min="2819" max="2819" width="12.140625" customWidth="1"/>
    <col min="2820" max="2820" width="11.42578125" customWidth="1"/>
    <col min="2821" max="2821" width="11.28515625" customWidth="1"/>
    <col min="2822" max="2822" width="10.7109375" bestFit="1" customWidth="1"/>
    <col min="2823" max="2823" width="12.7109375" bestFit="1" customWidth="1"/>
    <col min="2824" max="2824" width="13.5703125" customWidth="1"/>
    <col min="2825" max="2825" width="10.7109375" bestFit="1" customWidth="1"/>
    <col min="2826" max="2826" width="9.7109375" customWidth="1"/>
    <col min="2827" max="2827" width="12.140625" customWidth="1"/>
    <col min="2828" max="2828" width="8.85546875" customWidth="1"/>
    <col min="2829" max="2829" width="10.140625" customWidth="1"/>
    <col min="2830" max="2830" width="15" customWidth="1"/>
    <col min="3073" max="3073" width="8" customWidth="1"/>
    <col min="3074" max="3074" width="34.5703125" customWidth="1"/>
    <col min="3075" max="3075" width="12.140625" customWidth="1"/>
    <col min="3076" max="3076" width="11.42578125" customWidth="1"/>
    <col min="3077" max="3077" width="11.28515625" customWidth="1"/>
    <col min="3078" max="3078" width="10.7109375" bestFit="1" customWidth="1"/>
    <col min="3079" max="3079" width="12.7109375" bestFit="1" customWidth="1"/>
    <col min="3080" max="3080" width="13.5703125" customWidth="1"/>
    <col min="3081" max="3081" width="10.7109375" bestFit="1" customWidth="1"/>
    <col min="3082" max="3082" width="9.7109375" customWidth="1"/>
    <col min="3083" max="3083" width="12.140625" customWidth="1"/>
    <col min="3084" max="3084" width="8.85546875" customWidth="1"/>
    <col min="3085" max="3085" width="10.140625" customWidth="1"/>
    <col min="3086" max="3086" width="15" customWidth="1"/>
    <col min="3329" max="3329" width="8" customWidth="1"/>
    <col min="3330" max="3330" width="34.5703125" customWidth="1"/>
    <col min="3331" max="3331" width="12.140625" customWidth="1"/>
    <col min="3332" max="3332" width="11.42578125" customWidth="1"/>
    <col min="3333" max="3333" width="11.28515625" customWidth="1"/>
    <col min="3334" max="3334" width="10.7109375" bestFit="1" customWidth="1"/>
    <col min="3335" max="3335" width="12.7109375" bestFit="1" customWidth="1"/>
    <col min="3336" max="3336" width="13.5703125" customWidth="1"/>
    <col min="3337" max="3337" width="10.7109375" bestFit="1" customWidth="1"/>
    <col min="3338" max="3338" width="9.7109375" customWidth="1"/>
    <col min="3339" max="3339" width="12.140625" customWidth="1"/>
    <col min="3340" max="3340" width="8.85546875" customWidth="1"/>
    <col min="3341" max="3341" width="10.140625" customWidth="1"/>
    <col min="3342" max="3342" width="15" customWidth="1"/>
    <col min="3585" max="3585" width="8" customWidth="1"/>
    <col min="3586" max="3586" width="34.5703125" customWidth="1"/>
    <col min="3587" max="3587" width="12.140625" customWidth="1"/>
    <col min="3588" max="3588" width="11.42578125" customWidth="1"/>
    <col min="3589" max="3589" width="11.28515625" customWidth="1"/>
    <col min="3590" max="3590" width="10.7109375" bestFit="1" customWidth="1"/>
    <col min="3591" max="3591" width="12.7109375" bestFit="1" customWidth="1"/>
    <col min="3592" max="3592" width="13.5703125" customWidth="1"/>
    <col min="3593" max="3593" width="10.7109375" bestFit="1" customWidth="1"/>
    <col min="3594" max="3594" width="9.7109375" customWidth="1"/>
    <col min="3595" max="3595" width="12.140625" customWidth="1"/>
    <col min="3596" max="3596" width="8.85546875" customWidth="1"/>
    <col min="3597" max="3597" width="10.140625" customWidth="1"/>
    <col min="3598" max="3598" width="15" customWidth="1"/>
    <col min="3841" max="3841" width="8" customWidth="1"/>
    <col min="3842" max="3842" width="34.5703125" customWidth="1"/>
    <col min="3843" max="3843" width="12.140625" customWidth="1"/>
    <col min="3844" max="3844" width="11.42578125" customWidth="1"/>
    <col min="3845" max="3845" width="11.28515625" customWidth="1"/>
    <col min="3846" max="3846" width="10.7109375" bestFit="1" customWidth="1"/>
    <col min="3847" max="3847" width="12.7109375" bestFit="1" customWidth="1"/>
    <col min="3848" max="3848" width="13.5703125" customWidth="1"/>
    <col min="3849" max="3849" width="10.7109375" bestFit="1" customWidth="1"/>
    <col min="3850" max="3850" width="9.7109375" customWidth="1"/>
    <col min="3851" max="3851" width="12.140625" customWidth="1"/>
    <col min="3852" max="3852" width="8.85546875" customWidth="1"/>
    <col min="3853" max="3853" width="10.140625" customWidth="1"/>
    <col min="3854" max="3854" width="15" customWidth="1"/>
    <col min="4097" max="4097" width="8" customWidth="1"/>
    <col min="4098" max="4098" width="34.5703125" customWidth="1"/>
    <col min="4099" max="4099" width="12.140625" customWidth="1"/>
    <col min="4100" max="4100" width="11.42578125" customWidth="1"/>
    <col min="4101" max="4101" width="11.28515625" customWidth="1"/>
    <col min="4102" max="4102" width="10.7109375" bestFit="1" customWidth="1"/>
    <col min="4103" max="4103" width="12.7109375" bestFit="1" customWidth="1"/>
    <col min="4104" max="4104" width="13.5703125" customWidth="1"/>
    <col min="4105" max="4105" width="10.7109375" bestFit="1" customWidth="1"/>
    <col min="4106" max="4106" width="9.7109375" customWidth="1"/>
    <col min="4107" max="4107" width="12.140625" customWidth="1"/>
    <col min="4108" max="4108" width="8.85546875" customWidth="1"/>
    <col min="4109" max="4109" width="10.140625" customWidth="1"/>
    <col min="4110" max="4110" width="15" customWidth="1"/>
    <col min="4353" max="4353" width="8" customWidth="1"/>
    <col min="4354" max="4354" width="34.5703125" customWidth="1"/>
    <col min="4355" max="4355" width="12.140625" customWidth="1"/>
    <col min="4356" max="4356" width="11.42578125" customWidth="1"/>
    <col min="4357" max="4357" width="11.28515625" customWidth="1"/>
    <col min="4358" max="4358" width="10.7109375" bestFit="1" customWidth="1"/>
    <col min="4359" max="4359" width="12.7109375" bestFit="1" customWidth="1"/>
    <col min="4360" max="4360" width="13.5703125" customWidth="1"/>
    <col min="4361" max="4361" width="10.7109375" bestFit="1" customWidth="1"/>
    <col min="4362" max="4362" width="9.7109375" customWidth="1"/>
    <col min="4363" max="4363" width="12.140625" customWidth="1"/>
    <col min="4364" max="4364" width="8.85546875" customWidth="1"/>
    <col min="4365" max="4365" width="10.140625" customWidth="1"/>
    <col min="4366" max="4366" width="15" customWidth="1"/>
    <col min="4609" max="4609" width="8" customWidth="1"/>
    <col min="4610" max="4610" width="34.5703125" customWidth="1"/>
    <col min="4611" max="4611" width="12.140625" customWidth="1"/>
    <col min="4612" max="4612" width="11.42578125" customWidth="1"/>
    <col min="4613" max="4613" width="11.28515625" customWidth="1"/>
    <col min="4614" max="4614" width="10.7109375" bestFit="1" customWidth="1"/>
    <col min="4615" max="4615" width="12.7109375" bestFit="1" customWidth="1"/>
    <col min="4616" max="4616" width="13.5703125" customWidth="1"/>
    <col min="4617" max="4617" width="10.7109375" bestFit="1" customWidth="1"/>
    <col min="4618" max="4618" width="9.7109375" customWidth="1"/>
    <col min="4619" max="4619" width="12.140625" customWidth="1"/>
    <col min="4620" max="4620" width="8.85546875" customWidth="1"/>
    <col min="4621" max="4621" width="10.140625" customWidth="1"/>
    <col min="4622" max="4622" width="15" customWidth="1"/>
    <col min="4865" max="4865" width="8" customWidth="1"/>
    <col min="4866" max="4866" width="34.5703125" customWidth="1"/>
    <col min="4867" max="4867" width="12.140625" customWidth="1"/>
    <col min="4868" max="4868" width="11.42578125" customWidth="1"/>
    <col min="4869" max="4869" width="11.28515625" customWidth="1"/>
    <col min="4870" max="4870" width="10.7109375" bestFit="1" customWidth="1"/>
    <col min="4871" max="4871" width="12.7109375" bestFit="1" customWidth="1"/>
    <col min="4872" max="4872" width="13.5703125" customWidth="1"/>
    <col min="4873" max="4873" width="10.7109375" bestFit="1" customWidth="1"/>
    <col min="4874" max="4874" width="9.7109375" customWidth="1"/>
    <col min="4875" max="4875" width="12.140625" customWidth="1"/>
    <col min="4876" max="4876" width="8.85546875" customWidth="1"/>
    <col min="4877" max="4877" width="10.140625" customWidth="1"/>
    <col min="4878" max="4878" width="15" customWidth="1"/>
    <col min="5121" max="5121" width="8" customWidth="1"/>
    <col min="5122" max="5122" width="34.5703125" customWidth="1"/>
    <col min="5123" max="5123" width="12.140625" customWidth="1"/>
    <col min="5124" max="5124" width="11.42578125" customWidth="1"/>
    <col min="5125" max="5125" width="11.28515625" customWidth="1"/>
    <col min="5126" max="5126" width="10.7109375" bestFit="1" customWidth="1"/>
    <col min="5127" max="5127" width="12.7109375" bestFit="1" customWidth="1"/>
    <col min="5128" max="5128" width="13.5703125" customWidth="1"/>
    <col min="5129" max="5129" width="10.7109375" bestFit="1" customWidth="1"/>
    <col min="5130" max="5130" width="9.7109375" customWidth="1"/>
    <col min="5131" max="5131" width="12.140625" customWidth="1"/>
    <col min="5132" max="5132" width="8.85546875" customWidth="1"/>
    <col min="5133" max="5133" width="10.140625" customWidth="1"/>
    <col min="5134" max="5134" width="15" customWidth="1"/>
    <col min="5377" max="5377" width="8" customWidth="1"/>
    <col min="5378" max="5378" width="34.5703125" customWidth="1"/>
    <col min="5379" max="5379" width="12.140625" customWidth="1"/>
    <col min="5380" max="5380" width="11.42578125" customWidth="1"/>
    <col min="5381" max="5381" width="11.28515625" customWidth="1"/>
    <col min="5382" max="5382" width="10.7109375" bestFit="1" customWidth="1"/>
    <col min="5383" max="5383" width="12.7109375" bestFit="1" customWidth="1"/>
    <col min="5384" max="5384" width="13.5703125" customWidth="1"/>
    <col min="5385" max="5385" width="10.7109375" bestFit="1" customWidth="1"/>
    <col min="5386" max="5386" width="9.7109375" customWidth="1"/>
    <col min="5387" max="5387" width="12.140625" customWidth="1"/>
    <col min="5388" max="5388" width="8.85546875" customWidth="1"/>
    <col min="5389" max="5389" width="10.140625" customWidth="1"/>
    <col min="5390" max="5390" width="15" customWidth="1"/>
    <col min="5633" max="5633" width="8" customWidth="1"/>
    <col min="5634" max="5634" width="34.5703125" customWidth="1"/>
    <col min="5635" max="5635" width="12.140625" customWidth="1"/>
    <col min="5636" max="5636" width="11.42578125" customWidth="1"/>
    <col min="5637" max="5637" width="11.28515625" customWidth="1"/>
    <col min="5638" max="5638" width="10.7109375" bestFit="1" customWidth="1"/>
    <col min="5639" max="5639" width="12.7109375" bestFit="1" customWidth="1"/>
    <col min="5640" max="5640" width="13.5703125" customWidth="1"/>
    <col min="5641" max="5641" width="10.7109375" bestFit="1" customWidth="1"/>
    <col min="5642" max="5642" width="9.7109375" customWidth="1"/>
    <col min="5643" max="5643" width="12.140625" customWidth="1"/>
    <col min="5644" max="5644" width="8.85546875" customWidth="1"/>
    <col min="5645" max="5645" width="10.140625" customWidth="1"/>
    <col min="5646" max="5646" width="15" customWidth="1"/>
    <col min="5889" max="5889" width="8" customWidth="1"/>
    <col min="5890" max="5890" width="34.5703125" customWidth="1"/>
    <col min="5891" max="5891" width="12.140625" customWidth="1"/>
    <col min="5892" max="5892" width="11.42578125" customWidth="1"/>
    <col min="5893" max="5893" width="11.28515625" customWidth="1"/>
    <col min="5894" max="5894" width="10.7109375" bestFit="1" customWidth="1"/>
    <col min="5895" max="5895" width="12.7109375" bestFit="1" customWidth="1"/>
    <col min="5896" max="5896" width="13.5703125" customWidth="1"/>
    <col min="5897" max="5897" width="10.7109375" bestFit="1" customWidth="1"/>
    <col min="5898" max="5898" width="9.7109375" customWidth="1"/>
    <col min="5899" max="5899" width="12.140625" customWidth="1"/>
    <col min="5900" max="5900" width="8.85546875" customWidth="1"/>
    <col min="5901" max="5901" width="10.140625" customWidth="1"/>
    <col min="5902" max="5902" width="15" customWidth="1"/>
    <col min="6145" max="6145" width="8" customWidth="1"/>
    <col min="6146" max="6146" width="34.5703125" customWidth="1"/>
    <col min="6147" max="6147" width="12.140625" customWidth="1"/>
    <col min="6148" max="6148" width="11.42578125" customWidth="1"/>
    <col min="6149" max="6149" width="11.28515625" customWidth="1"/>
    <col min="6150" max="6150" width="10.7109375" bestFit="1" customWidth="1"/>
    <col min="6151" max="6151" width="12.7109375" bestFit="1" customWidth="1"/>
    <col min="6152" max="6152" width="13.5703125" customWidth="1"/>
    <col min="6153" max="6153" width="10.7109375" bestFit="1" customWidth="1"/>
    <col min="6154" max="6154" width="9.7109375" customWidth="1"/>
    <col min="6155" max="6155" width="12.140625" customWidth="1"/>
    <col min="6156" max="6156" width="8.85546875" customWidth="1"/>
    <col min="6157" max="6157" width="10.140625" customWidth="1"/>
    <col min="6158" max="6158" width="15" customWidth="1"/>
    <col min="6401" max="6401" width="8" customWidth="1"/>
    <col min="6402" max="6402" width="34.5703125" customWidth="1"/>
    <col min="6403" max="6403" width="12.140625" customWidth="1"/>
    <col min="6404" max="6404" width="11.42578125" customWidth="1"/>
    <col min="6405" max="6405" width="11.28515625" customWidth="1"/>
    <col min="6406" max="6406" width="10.7109375" bestFit="1" customWidth="1"/>
    <col min="6407" max="6407" width="12.7109375" bestFit="1" customWidth="1"/>
    <col min="6408" max="6408" width="13.5703125" customWidth="1"/>
    <col min="6409" max="6409" width="10.7109375" bestFit="1" customWidth="1"/>
    <col min="6410" max="6410" width="9.7109375" customWidth="1"/>
    <col min="6411" max="6411" width="12.140625" customWidth="1"/>
    <col min="6412" max="6412" width="8.85546875" customWidth="1"/>
    <col min="6413" max="6413" width="10.140625" customWidth="1"/>
    <col min="6414" max="6414" width="15" customWidth="1"/>
    <col min="6657" max="6657" width="8" customWidth="1"/>
    <col min="6658" max="6658" width="34.5703125" customWidth="1"/>
    <col min="6659" max="6659" width="12.140625" customWidth="1"/>
    <col min="6660" max="6660" width="11.42578125" customWidth="1"/>
    <col min="6661" max="6661" width="11.28515625" customWidth="1"/>
    <col min="6662" max="6662" width="10.7109375" bestFit="1" customWidth="1"/>
    <col min="6663" max="6663" width="12.7109375" bestFit="1" customWidth="1"/>
    <col min="6664" max="6664" width="13.5703125" customWidth="1"/>
    <col min="6665" max="6665" width="10.7109375" bestFit="1" customWidth="1"/>
    <col min="6666" max="6666" width="9.7109375" customWidth="1"/>
    <col min="6667" max="6667" width="12.140625" customWidth="1"/>
    <col min="6668" max="6668" width="8.85546875" customWidth="1"/>
    <col min="6669" max="6669" width="10.140625" customWidth="1"/>
    <col min="6670" max="6670" width="15" customWidth="1"/>
    <col min="6913" max="6913" width="8" customWidth="1"/>
    <col min="6914" max="6914" width="34.5703125" customWidth="1"/>
    <col min="6915" max="6915" width="12.140625" customWidth="1"/>
    <col min="6916" max="6916" width="11.42578125" customWidth="1"/>
    <col min="6917" max="6917" width="11.28515625" customWidth="1"/>
    <col min="6918" max="6918" width="10.7109375" bestFit="1" customWidth="1"/>
    <col min="6919" max="6919" width="12.7109375" bestFit="1" customWidth="1"/>
    <col min="6920" max="6920" width="13.5703125" customWidth="1"/>
    <col min="6921" max="6921" width="10.7109375" bestFit="1" customWidth="1"/>
    <col min="6922" max="6922" width="9.7109375" customWidth="1"/>
    <col min="6923" max="6923" width="12.140625" customWidth="1"/>
    <col min="6924" max="6924" width="8.85546875" customWidth="1"/>
    <col min="6925" max="6925" width="10.140625" customWidth="1"/>
    <col min="6926" max="6926" width="15" customWidth="1"/>
    <col min="7169" max="7169" width="8" customWidth="1"/>
    <col min="7170" max="7170" width="34.5703125" customWidth="1"/>
    <col min="7171" max="7171" width="12.140625" customWidth="1"/>
    <col min="7172" max="7172" width="11.42578125" customWidth="1"/>
    <col min="7173" max="7173" width="11.28515625" customWidth="1"/>
    <col min="7174" max="7174" width="10.7109375" bestFit="1" customWidth="1"/>
    <col min="7175" max="7175" width="12.7109375" bestFit="1" customWidth="1"/>
    <col min="7176" max="7176" width="13.5703125" customWidth="1"/>
    <col min="7177" max="7177" width="10.7109375" bestFit="1" customWidth="1"/>
    <col min="7178" max="7178" width="9.7109375" customWidth="1"/>
    <col min="7179" max="7179" width="12.140625" customWidth="1"/>
    <col min="7180" max="7180" width="8.85546875" customWidth="1"/>
    <col min="7181" max="7181" width="10.140625" customWidth="1"/>
    <col min="7182" max="7182" width="15" customWidth="1"/>
    <col min="7425" max="7425" width="8" customWidth="1"/>
    <col min="7426" max="7426" width="34.5703125" customWidth="1"/>
    <col min="7427" max="7427" width="12.140625" customWidth="1"/>
    <col min="7428" max="7428" width="11.42578125" customWidth="1"/>
    <col min="7429" max="7429" width="11.28515625" customWidth="1"/>
    <col min="7430" max="7430" width="10.7109375" bestFit="1" customWidth="1"/>
    <col min="7431" max="7431" width="12.7109375" bestFit="1" customWidth="1"/>
    <col min="7432" max="7432" width="13.5703125" customWidth="1"/>
    <col min="7433" max="7433" width="10.7109375" bestFit="1" customWidth="1"/>
    <col min="7434" max="7434" width="9.7109375" customWidth="1"/>
    <col min="7435" max="7435" width="12.140625" customWidth="1"/>
    <col min="7436" max="7436" width="8.85546875" customWidth="1"/>
    <col min="7437" max="7437" width="10.140625" customWidth="1"/>
    <col min="7438" max="7438" width="15" customWidth="1"/>
    <col min="7681" max="7681" width="8" customWidth="1"/>
    <col min="7682" max="7682" width="34.5703125" customWidth="1"/>
    <col min="7683" max="7683" width="12.140625" customWidth="1"/>
    <col min="7684" max="7684" width="11.42578125" customWidth="1"/>
    <col min="7685" max="7685" width="11.28515625" customWidth="1"/>
    <col min="7686" max="7686" width="10.7109375" bestFit="1" customWidth="1"/>
    <col min="7687" max="7687" width="12.7109375" bestFit="1" customWidth="1"/>
    <col min="7688" max="7688" width="13.5703125" customWidth="1"/>
    <col min="7689" max="7689" width="10.7109375" bestFit="1" customWidth="1"/>
    <col min="7690" max="7690" width="9.7109375" customWidth="1"/>
    <col min="7691" max="7691" width="12.140625" customWidth="1"/>
    <col min="7692" max="7692" width="8.85546875" customWidth="1"/>
    <col min="7693" max="7693" width="10.140625" customWidth="1"/>
    <col min="7694" max="7694" width="15" customWidth="1"/>
    <col min="7937" max="7937" width="8" customWidth="1"/>
    <col min="7938" max="7938" width="34.5703125" customWidth="1"/>
    <col min="7939" max="7939" width="12.140625" customWidth="1"/>
    <col min="7940" max="7940" width="11.42578125" customWidth="1"/>
    <col min="7941" max="7941" width="11.28515625" customWidth="1"/>
    <col min="7942" max="7942" width="10.7109375" bestFit="1" customWidth="1"/>
    <col min="7943" max="7943" width="12.7109375" bestFit="1" customWidth="1"/>
    <col min="7944" max="7944" width="13.5703125" customWidth="1"/>
    <col min="7945" max="7945" width="10.7109375" bestFit="1" customWidth="1"/>
    <col min="7946" max="7946" width="9.7109375" customWidth="1"/>
    <col min="7947" max="7947" width="12.140625" customWidth="1"/>
    <col min="7948" max="7948" width="8.85546875" customWidth="1"/>
    <col min="7949" max="7949" width="10.140625" customWidth="1"/>
    <col min="7950" max="7950" width="15" customWidth="1"/>
    <col min="8193" max="8193" width="8" customWidth="1"/>
    <col min="8194" max="8194" width="34.5703125" customWidth="1"/>
    <col min="8195" max="8195" width="12.140625" customWidth="1"/>
    <col min="8196" max="8196" width="11.42578125" customWidth="1"/>
    <col min="8197" max="8197" width="11.28515625" customWidth="1"/>
    <col min="8198" max="8198" width="10.7109375" bestFit="1" customWidth="1"/>
    <col min="8199" max="8199" width="12.7109375" bestFit="1" customWidth="1"/>
    <col min="8200" max="8200" width="13.5703125" customWidth="1"/>
    <col min="8201" max="8201" width="10.7109375" bestFit="1" customWidth="1"/>
    <col min="8202" max="8202" width="9.7109375" customWidth="1"/>
    <col min="8203" max="8203" width="12.140625" customWidth="1"/>
    <col min="8204" max="8204" width="8.85546875" customWidth="1"/>
    <col min="8205" max="8205" width="10.140625" customWidth="1"/>
    <col min="8206" max="8206" width="15" customWidth="1"/>
    <col min="8449" max="8449" width="8" customWidth="1"/>
    <col min="8450" max="8450" width="34.5703125" customWidth="1"/>
    <col min="8451" max="8451" width="12.140625" customWidth="1"/>
    <col min="8452" max="8452" width="11.42578125" customWidth="1"/>
    <col min="8453" max="8453" width="11.28515625" customWidth="1"/>
    <col min="8454" max="8454" width="10.7109375" bestFit="1" customWidth="1"/>
    <col min="8455" max="8455" width="12.7109375" bestFit="1" customWidth="1"/>
    <col min="8456" max="8456" width="13.5703125" customWidth="1"/>
    <col min="8457" max="8457" width="10.7109375" bestFit="1" customWidth="1"/>
    <col min="8458" max="8458" width="9.7109375" customWidth="1"/>
    <col min="8459" max="8459" width="12.140625" customWidth="1"/>
    <col min="8460" max="8460" width="8.85546875" customWidth="1"/>
    <col min="8461" max="8461" width="10.140625" customWidth="1"/>
    <col min="8462" max="8462" width="15" customWidth="1"/>
    <col min="8705" max="8705" width="8" customWidth="1"/>
    <col min="8706" max="8706" width="34.5703125" customWidth="1"/>
    <col min="8707" max="8707" width="12.140625" customWidth="1"/>
    <col min="8708" max="8708" width="11.42578125" customWidth="1"/>
    <col min="8709" max="8709" width="11.28515625" customWidth="1"/>
    <col min="8710" max="8710" width="10.7109375" bestFit="1" customWidth="1"/>
    <col min="8711" max="8711" width="12.7109375" bestFit="1" customWidth="1"/>
    <col min="8712" max="8712" width="13.5703125" customWidth="1"/>
    <col min="8713" max="8713" width="10.7109375" bestFit="1" customWidth="1"/>
    <col min="8714" max="8714" width="9.7109375" customWidth="1"/>
    <col min="8715" max="8715" width="12.140625" customWidth="1"/>
    <col min="8716" max="8716" width="8.85546875" customWidth="1"/>
    <col min="8717" max="8717" width="10.140625" customWidth="1"/>
    <col min="8718" max="8718" width="15" customWidth="1"/>
    <col min="8961" max="8961" width="8" customWidth="1"/>
    <col min="8962" max="8962" width="34.5703125" customWidth="1"/>
    <col min="8963" max="8963" width="12.140625" customWidth="1"/>
    <col min="8964" max="8964" width="11.42578125" customWidth="1"/>
    <col min="8965" max="8965" width="11.28515625" customWidth="1"/>
    <col min="8966" max="8966" width="10.7109375" bestFit="1" customWidth="1"/>
    <col min="8967" max="8967" width="12.7109375" bestFit="1" customWidth="1"/>
    <col min="8968" max="8968" width="13.5703125" customWidth="1"/>
    <col min="8969" max="8969" width="10.7109375" bestFit="1" customWidth="1"/>
    <col min="8970" max="8970" width="9.7109375" customWidth="1"/>
    <col min="8971" max="8971" width="12.140625" customWidth="1"/>
    <col min="8972" max="8972" width="8.85546875" customWidth="1"/>
    <col min="8973" max="8973" width="10.140625" customWidth="1"/>
    <col min="8974" max="8974" width="15" customWidth="1"/>
    <col min="9217" max="9217" width="8" customWidth="1"/>
    <col min="9218" max="9218" width="34.5703125" customWidth="1"/>
    <col min="9219" max="9219" width="12.140625" customWidth="1"/>
    <col min="9220" max="9220" width="11.42578125" customWidth="1"/>
    <col min="9221" max="9221" width="11.28515625" customWidth="1"/>
    <col min="9222" max="9222" width="10.7109375" bestFit="1" customWidth="1"/>
    <col min="9223" max="9223" width="12.7109375" bestFit="1" customWidth="1"/>
    <col min="9224" max="9224" width="13.5703125" customWidth="1"/>
    <col min="9225" max="9225" width="10.7109375" bestFit="1" customWidth="1"/>
    <col min="9226" max="9226" width="9.7109375" customWidth="1"/>
    <col min="9227" max="9227" width="12.140625" customWidth="1"/>
    <col min="9228" max="9228" width="8.85546875" customWidth="1"/>
    <col min="9229" max="9229" width="10.140625" customWidth="1"/>
    <col min="9230" max="9230" width="15" customWidth="1"/>
    <col min="9473" max="9473" width="8" customWidth="1"/>
    <col min="9474" max="9474" width="34.5703125" customWidth="1"/>
    <col min="9475" max="9475" width="12.140625" customWidth="1"/>
    <col min="9476" max="9476" width="11.42578125" customWidth="1"/>
    <col min="9477" max="9477" width="11.28515625" customWidth="1"/>
    <col min="9478" max="9478" width="10.7109375" bestFit="1" customWidth="1"/>
    <col min="9479" max="9479" width="12.7109375" bestFit="1" customWidth="1"/>
    <col min="9480" max="9480" width="13.5703125" customWidth="1"/>
    <col min="9481" max="9481" width="10.7109375" bestFit="1" customWidth="1"/>
    <col min="9482" max="9482" width="9.7109375" customWidth="1"/>
    <col min="9483" max="9483" width="12.140625" customWidth="1"/>
    <col min="9484" max="9484" width="8.85546875" customWidth="1"/>
    <col min="9485" max="9485" width="10.140625" customWidth="1"/>
    <col min="9486" max="9486" width="15" customWidth="1"/>
    <col min="9729" max="9729" width="8" customWidth="1"/>
    <col min="9730" max="9730" width="34.5703125" customWidth="1"/>
    <col min="9731" max="9731" width="12.140625" customWidth="1"/>
    <col min="9732" max="9732" width="11.42578125" customWidth="1"/>
    <col min="9733" max="9733" width="11.28515625" customWidth="1"/>
    <col min="9734" max="9734" width="10.7109375" bestFit="1" customWidth="1"/>
    <col min="9735" max="9735" width="12.7109375" bestFit="1" customWidth="1"/>
    <col min="9736" max="9736" width="13.5703125" customWidth="1"/>
    <col min="9737" max="9737" width="10.7109375" bestFit="1" customWidth="1"/>
    <col min="9738" max="9738" width="9.7109375" customWidth="1"/>
    <col min="9739" max="9739" width="12.140625" customWidth="1"/>
    <col min="9740" max="9740" width="8.85546875" customWidth="1"/>
    <col min="9741" max="9741" width="10.140625" customWidth="1"/>
    <col min="9742" max="9742" width="15" customWidth="1"/>
    <col min="9985" max="9985" width="8" customWidth="1"/>
    <col min="9986" max="9986" width="34.5703125" customWidth="1"/>
    <col min="9987" max="9987" width="12.140625" customWidth="1"/>
    <col min="9988" max="9988" width="11.42578125" customWidth="1"/>
    <col min="9989" max="9989" width="11.28515625" customWidth="1"/>
    <col min="9990" max="9990" width="10.7109375" bestFit="1" customWidth="1"/>
    <col min="9991" max="9991" width="12.7109375" bestFit="1" customWidth="1"/>
    <col min="9992" max="9992" width="13.5703125" customWidth="1"/>
    <col min="9993" max="9993" width="10.7109375" bestFit="1" customWidth="1"/>
    <col min="9994" max="9994" width="9.7109375" customWidth="1"/>
    <col min="9995" max="9995" width="12.140625" customWidth="1"/>
    <col min="9996" max="9996" width="8.85546875" customWidth="1"/>
    <col min="9997" max="9997" width="10.140625" customWidth="1"/>
    <col min="9998" max="9998" width="15" customWidth="1"/>
    <col min="10241" max="10241" width="8" customWidth="1"/>
    <col min="10242" max="10242" width="34.5703125" customWidth="1"/>
    <col min="10243" max="10243" width="12.140625" customWidth="1"/>
    <col min="10244" max="10244" width="11.42578125" customWidth="1"/>
    <col min="10245" max="10245" width="11.28515625" customWidth="1"/>
    <col min="10246" max="10246" width="10.7109375" bestFit="1" customWidth="1"/>
    <col min="10247" max="10247" width="12.7109375" bestFit="1" customWidth="1"/>
    <col min="10248" max="10248" width="13.5703125" customWidth="1"/>
    <col min="10249" max="10249" width="10.7109375" bestFit="1" customWidth="1"/>
    <col min="10250" max="10250" width="9.7109375" customWidth="1"/>
    <col min="10251" max="10251" width="12.140625" customWidth="1"/>
    <col min="10252" max="10252" width="8.85546875" customWidth="1"/>
    <col min="10253" max="10253" width="10.140625" customWidth="1"/>
    <col min="10254" max="10254" width="15" customWidth="1"/>
    <col min="10497" max="10497" width="8" customWidth="1"/>
    <col min="10498" max="10498" width="34.5703125" customWidth="1"/>
    <col min="10499" max="10499" width="12.140625" customWidth="1"/>
    <col min="10500" max="10500" width="11.42578125" customWidth="1"/>
    <col min="10501" max="10501" width="11.28515625" customWidth="1"/>
    <col min="10502" max="10502" width="10.7109375" bestFit="1" customWidth="1"/>
    <col min="10503" max="10503" width="12.7109375" bestFit="1" customWidth="1"/>
    <col min="10504" max="10504" width="13.5703125" customWidth="1"/>
    <col min="10505" max="10505" width="10.7109375" bestFit="1" customWidth="1"/>
    <col min="10506" max="10506" width="9.7109375" customWidth="1"/>
    <col min="10507" max="10507" width="12.140625" customWidth="1"/>
    <col min="10508" max="10508" width="8.85546875" customWidth="1"/>
    <col min="10509" max="10509" width="10.140625" customWidth="1"/>
    <col min="10510" max="10510" width="15" customWidth="1"/>
    <col min="10753" max="10753" width="8" customWidth="1"/>
    <col min="10754" max="10754" width="34.5703125" customWidth="1"/>
    <col min="10755" max="10755" width="12.140625" customWidth="1"/>
    <col min="10756" max="10756" width="11.42578125" customWidth="1"/>
    <col min="10757" max="10757" width="11.28515625" customWidth="1"/>
    <col min="10758" max="10758" width="10.7109375" bestFit="1" customWidth="1"/>
    <col min="10759" max="10759" width="12.7109375" bestFit="1" customWidth="1"/>
    <col min="10760" max="10760" width="13.5703125" customWidth="1"/>
    <col min="10761" max="10761" width="10.7109375" bestFit="1" customWidth="1"/>
    <col min="10762" max="10762" width="9.7109375" customWidth="1"/>
    <col min="10763" max="10763" width="12.140625" customWidth="1"/>
    <col min="10764" max="10764" width="8.85546875" customWidth="1"/>
    <col min="10765" max="10765" width="10.140625" customWidth="1"/>
    <col min="10766" max="10766" width="15" customWidth="1"/>
    <col min="11009" max="11009" width="8" customWidth="1"/>
    <col min="11010" max="11010" width="34.5703125" customWidth="1"/>
    <col min="11011" max="11011" width="12.140625" customWidth="1"/>
    <col min="11012" max="11012" width="11.42578125" customWidth="1"/>
    <col min="11013" max="11013" width="11.28515625" customWidth="1"/>
    <col min="11014" max="11014" width="10.7109375" bestFit="1" customWidth="1"/>
    <col min="11015" max="11015" width="12.7109375" bestFit="1" customWidth="1"/>
    <col min="11016" max="11016" width="13.5703125" customWidth="1"/>
    <col min="11017" max="11017" width="10.7109375" bestFit="1" customWidth="1"/>
    <col min="11018" max="11018" width="9.7109375" customWidth="1"/>
    <col min="11019" max="11019" width="12.140625" customWidth="1"/>
    <col min="11020" max="11020" width="8.85546875" customWidth="1"/>
    <col min="11021" max="11021" width="10.140625" customWidth="1"/>
    <col min="11022" max="11022" width="15" customWidth="1"/>
    <col min="11265" max="11265" width="8" customWidth="1"/>
    <col min="11266" max="11266" width="34.5703125" customWidth="1"/>
    <col min="11267" max="11267" width="12.140625" customWidth="1"/>
    <col min="11268" max="11268" width="11.42578125" customWidth="1"/>
    <col min="11269" max="11269" width="11.28515625" customWidth="1"/>
    <col min="11270" max="11270" width="10.7109375" bestFit="1" customWidth="1"/>
    <col min="11271" max="11271" width="12.7109375" bestFit="1" customWidth="1"/>
    <col min="11272" max="11272" width="13.5703125" customWidth="1"/>
    <col min="11273" max="11273" width="10.7109375" bestFit="1" customWidth="1"/>
    <col min="11274" max="11274" width="9.7109375" customWidth="1"/>
    <col min="11275" max="11275" width="12.140625" customWidth="1"/>
    <col min="11276" max="11276" width="8.85546875" customWidth="1"/>
    <col min="11277" max="11277" width="10.140625" customWidth="1"/>
    <col min="11278" max="11278" width="15" customWidth="1"/>
    <col min="11521" max="11521" width="8" customWidth="1"/>
    <col min="11522" max="11522" width="34.5703125" customWidth="1"/>
    <col min="11523" max="11523" width="12.140625" customWidth="1"/>
    <col min="11524" max="11524" width="11.42578125" customWidth="1"/>
    <col min="11525" max="11525" width="11.28515625" customWidth="1"/>
    <col min="11526" max="11526" width="10.7109375" bestFit="1" customWidth="1"/>
    <col min="11527" max="11527" width="12.7109375" bestFit="1" customWidth="1"/>
    <col min="11528" max="11528" width="13.5703125" customWidth="1"/>
    <col min="11529" max="11529" width="10.7109375" bestFit="1" customWidth="1"/>
    <col min="11530" max="11530" width="9.7109375" customWidth="1"/>
    <col min="11531" max="11531" width="12.140625" customWidth="1"/>
    <col min="11532" max="11532" width="8.85546875" customWidth="1"/>
    <col min="11533" max="11533" width="10.140625" customWidth="1"/>
    <col min="11534" max="11534" width="15" customWidth="1"/>
    <col min="11777" max="11777" width="8" customWidth="1"/>
    <col min="11778" max="11778" width="34.5703125" customWidth="1"/>
    <col min="11779" max="11779" width="12.140625" customWidth="1"/>
    <col min="11780" max="11780" width="11.42578125" customWidth="1"/>
    <col min="11781" max="11781" width="11.28515625" customWidth="1"/>
    <col min="11782" max="11782" width="10.7109375" bestFit="1" customWidth="1"/>
    <col min="11783" max="11783" width="12.7109375" bestFit="1" customWidth="1"/>
    <col min="11784" max="11784" width="13.5703125" customWidth="1"/>
    <col min="11785" max="11785" width="10.7109375" bestFit="1" customWidth="1"/>
    <col min="11786" max="11786" width="9.7109375" customWidth="1"/>
    <col min="11787" max="11787" width="12.140625" customWidth="1"/>
    <col min="11788" max="11788" width="8.85546875" customWidth="1"/>
    <col min="11789" max="11789" width="10.140625" customWidth="1"/>
    <col min="11790" max="11790" width="15" customWidth="1"/>
    <col min="12033" max="12033" width="8" customWidth="1"/>
    <col min="12034" max="12034" width="34.5703125" customWidth="1"/>
    <col min="12035" max="12035" width="12.140625" customWidth="1"/>
    <col min="12036" max="12036" width="11.42578125" customWidth="1"/>
    <col min="12037" max="12037" width="11.28515625" customWidth="1"/>
    <col min="12038" max="12038" width="10.7109375" bestFit="1" customWidth="1"/>
    <col min="12039" max="12039" width="12.7109375" bestFit="1" customWidth="1"/>
    <col min="12040" max="12040" width="13.5703125" customWidth="1"/>
    <col min="12041" max="12041" width="10.7109375" bestFit="1" customWidth="1"/>
    <col min="12042" max="12042" width="9.7109375" customWidth="1"/>
    <col min="12043" max="12043" width="12.140625" customWidth="1"/>
    <col min="12044" max="12044" width="8.85546875" customWidth="1"/>
    <col min="12045" max="12045" width="10.140625" customWidth="1"/>
    <col min="12046" max="12046" width="15" customWidth="1"/>
    <col min="12289" max="12289" width="8" customWidth="1"/>
    <col min="12290" max="12290" width="34.5703125" customWidth="1"/>
    <col min="12291" max="12291" width="12.140625" customWidth="1"/>
    <col min="12292" max="12292" width="11.42578125" customWidth="1"/>
    <col min="12293" max="12293" width="11.28515625" customWidth="1"/>
    <col min="12294" max="12294" width="10.7109375" bestFit="1" customWidth="1"/>
    <col min="12295" max="12295" width="12.7109375" bestFit="1" customWidth="1"/>
    <col min="12296" max="12296" width="13.5703125" customWidth="1"/>
    <col min="12297" max="12297" width="10.7109375" bestFit="1" customWidth="1"/>
    <col min="12298" max="12298" width="9.7109375" customWidth="1"/>
    <col min="12299" max="12299" width="12.140625" customWidth="1"/>
    <col min="12300" max="12300" width="8.85546875" customWidth="1"/>
    <col min="12301" max="12301" width="10.140625" customWidth="1"/>
    <col min="12302" max="12302" width="15" customWidth="1"/>
    <col min="12545" max="12545" width="8" customWidth="1"/>
    <col min="12546" max="12546" width="34.5703125" customWidth="1"/>
    <col min="12547" max="12547" width="12.140625" customWidth="1"/>
    <col min="12548" max="12548" width="11.42578125" customWidth="1"/>
    <col min="12549" max="12549" width="11.28515625" customWidth="1"/>
    <col min="12550" max="12550" width="10.7109375" bestFit="1" customWidth="1"/>
    <col min="12551" max="12551" width="12.7109375" bestFit="1" customWidth="1"/>
    <col min="12552" max="12552" width="13.5703125" customWidth="1"/>
    <col min="12553" max="12553" width="10.7109375" bestFit="1" customWidth="1"/>
    <col min="12554" max="12554" width="9.7109375" customWidth="1"/>
    <col min="12555" max="12555" width="12.140625" customWidth="1"/>
    <col min="12556" max="12556" width="8.85546875" customWidth="1"/>
    <col min="12557" max="12557" width="10.140625" customWidth="1"/>
    <col min="12558" max="12558" width="15" customWidth="1"/>
    <col min="12801" max="12801" width="8" customWidth="1"/>
    <col min="12802" max="12802" width="34.5703125" customWidth="1"/>
    <col min="12803" max="12803" width="12.140625" customWidth="1"/>
    <col min="12804" max="12804" width="11.42578125" customWidth="1"/>
    <col min="12805" max="12805" width="11.28515625" customWidth="1"/>
    <col min="12806" max="12806" width="10.7109375" bestFit="1" customWidth="1"/>
    <col min="12807" max="12807" width="12.7109375" bestFit="1" customWidth="1"/>
    <col min="12808" max="12808" width="13.5703125" customWidth="1"/>
    <col min="12809" max="12809" width="10.7109375" bestFit="1" customWidth="1"/>
    <col min="12810" max="12810" width="9.7109375" customWidth="1"/>
    <col min="12811" max="12811" width="12.140625" customWidth="1"/>
    <col min="12812" max="12812" width="8.85546875" customWidth="1"/>
    <col min="12813" max="12813" width="10.140625" customWidth="1"/>
    <col min="12814" max="12814" width="15" customWidth="1"/>
    <col min="13057" max="13057" width="8" customWidth="1"/>
    <col min="13058" max="13058" width="34.5703125" customWidth="1"/>
    <col min="13059" max="13059" width="12.140625" customWidth="1"/>
    <col min="13060" max="13060" width="11.42578125" customWidth="1"/>
    <col min="13061" max="13061" width="11.28515625" customWidth="1"/>
    <col min="13062" max="13062" width="10.7109375" bestFit="1" customWidth="1"/>
    <col min="13063" max="13063" width="12.7109375" bestFit="1" customWidth="1"/>
    <col min="13064" max="13064" width="13.5703125" customWidth="1"/>
    <col min="13065" max="13065" width="10.7109375" bestFit="1" customWidth="1"/>
    <col min="13066" max="13066" width="9.7109375" customWidth="1"/>
    <col min="13067" max="13067" width="12.140625" customWidth="1"/>
    <col min="13068" max="13068" width="8.85546875" customWidth="1"/>
    <col min="13069" max="13069" width="10.140625" customWidth="1"/>
    <col min="13070" max="13070" width="15" customWidth="1"/>
    <col min="13313" max="13313" width="8" customWidth="1"/>
    <col min="13314" max="13314" width="34.5703125" customWidth="1"/>
    <col min="13315" max="13315" width="12.140625" customWidth="1"/>
    <col min="13316" max="13316" width="11.42578125" customWidth="1"/>
    <col min="13317" max="13317" width="11.28515625" customWidth="1"/>
    <col min="13318" max="13318" width="10.7109375" bestFit="1" customWidth="1"/>
    <col min="13319" max="13319" width="12.7109375" bestFit="1" customWidth="1"/>
    <col min="13320" max="13320" width="13.5703125" customWidth="1"/>
    <col min="13321" max="13321" width="10.7109375" bestFit="1" customWidth="1"/>
    <col min="13322" max="13322" width="9.7109375" customWidth="1"/>
    <col min="13323" max="13323" width="12.140625" customWidth="1"/>
    <col min="13324" max="13324" width="8.85546875" customWidth="1"/>
    <col min="13325" max="13325" width="10.140625" customWidth="1"/>
    <col min="13326" max="13326" width="15" customWidth="1"/>
    <col min="13569" max="13569" width="8" customWidth="1"/>
    <col min="13570" max="13570" width="34.5703125" customWidth="1"/>
    <col min="13571" max="13571" width="12.140625" customWidth="1"/>
    <col min="13572" max="13572" width="11.42578125" customWidth="1"/>
    <col min="13573" max="13573" width="11.28515625" customWidth="1"/>
    <col min="13574" max="13574" width="10.7109375" bestFit="1" customWidth="1"/>
    <col min="13575" max="13575" width="12.7109375" bestFit="1" customWidth="1"/>
    <col min="13576" max="13576" width="13.5703125" customWidth="1"/>
    <col min="13577" max="13577" width="10.7109375" bestFit="1" customWidth="1"/>
    <col min="13578" max="13578" width="9.7109375" customWidth="1"/>
    <col min="13579" max="13579" width="12.140625" customWidth="1"/>
    <col min="13580" max="13580" width="8.85546875" customWidth="1"/>
    <col min="13581" max="13581" width="10.140625" customWidth="1"/>
    <col min="13582" max="13582" width="15" customWidth="1"/>
    <col min="13825" max="13825" width="8" customWidth="1"/>
    <col min="13826" max="13826" width="34.5703125" customWidth="1"/>
    <col min="13827" max="13827" width="12.140625" customWidth="1"/>
    <col min="13828" max="13828" width="11.42578125" customWidth="1"/>
    <col min="13829" max="13829" width="11.28515625" customWidth="1"/>
    <col min="13830" max="13830" width="10.7109375" bestFit="1" customWidth="1"/>
    <col min="13831" max="13831" width="12.7109375" bestFit="1" customWidth="1"/>
    <col min="13832" max="13832" width="13.5703125" customWidth="1"/>
    <col min="13833" max="13833" width="10.7109375" bestFit="1" customWidth="1"/>
    <col min="13834" max="13834" width="9.7109375" customWidth="1"/>
    <col min="13835" max="13835" width="12.140625" customWidth="1"/>
    <col min="13836" max="13836" width="8.85546875" customWidth="1"/>
    <col min="13837" max="13837" width="10.140625" customWidth="1"/>
    <col min="13838" max="13838" width="15" customWidth="1"/>
    <col min="14081" max="14081" width="8" customWidth="1"/>
    <col min="14082" max="14082" width="34.5703125" customWidth="1"/>
    <col min="14083" max="14083" width="12.140625" customWidth="1"/>
    <col min="14084" max="14084" width="11.42578125" customWidth="1"/>
    <col min="14085" max="14085" width="11.28515625" customWidth="1"/>
    <col min="14086" max="14086" width="10.7109375" bestFit="1" customWidth="1"/>
    <col min="14087" max="14087" width="12.7109375" bestFit="1" customWidth="1"/>
    <col min="14088" max="14088" width="13.5703125" customWidth="1"/>
    <col min="14089" max="14089" width="10.7109375" bestFit="1" customWidth="1"/>
    <col min="14090" max="14090" width="9.7109375" customWidth="1"/>
    <col min="14091" max="14091" width="12.140625" customWidth="1"/>
    <col min="14092" max="14092" width="8.85546875" customWidth="1"/>
    <col min="14093" max="14093" width="10.140625" customWidth="1"/>
    <col min="14094" max="14094" width="15" customWidth="1"/>
    <col min="14337" max="14337" width="8" customWidth="1"/>
    <col min="14338" max="14338" width="34.5703125" customWidth="1"/>
    <col min="14339" max="14339" width="12.140625" customWidth="1"/>
    <col min="14340" max="14340" width="11.42578125" customWidth="1"/>
    <col min="14341" max="14341" width="11.28515625" customWidth="1"/>
    <col min="14342" max="14342" width="10.7109375" bestFit="1" customWidth="1"/>
    <col min="14343" max="14343" width="12.7109375" bestFit="1" customWidth="1"/>
    <col min="14344" max="14344" width="13.5703125" customWidth="1"/>
    <col min="14345" max="14345" width="10.7109375" bestFit="1" customWidth="1"/>
    <col min="14346" max="14346" width="9.7109375" customWidth="1"/>
    <col min="14347" max="14347" width="12.140625" customWidth="1"/>
    <col min="14348" max="14348" width="8.85546875" customWidth="1"/>
    <col min="14349" max="14349" width="10.140625" customWidth="1"/>
    <col min="14350" max="14350" width="15" customWidth="1"/>
    <col min="14593" max="14593" width="8" customWidth="1"/>
    <col min="14594" max="14594" width="34.5703125" customWidth="1"/>
    <col min="14595" max="14595" width="12.140625" customWidth="1"/>
    <col min="14596" max="14596" width="11.42578125" customWidth="1"/>
    <col min="14597" max="14597" width="11.28515625" customWidth="1"/>
    <col min="14598" max="14598" width="10.7109375" bestFit="1" customWidth="1"/>
    <col min="14599" max="14599" width="12.7109375" bestFit="1" customWidth="1"/>
    <col min="14600" max="14600" width="13.5703125" customWidth="1"/>
    <col min="14601" max="14601" width="10.7109375" bestFit="1" customWidth="1"/>
    <col min="14602" max="14602" width="9.7109375" customWidth="1"/>
    <col min="14603" max="14603" width="12.140625" customWidth="1"/>
    <col min="14604" max="14604" width="8.85546875" customWidth="1"/>
    <col min="14605" max="14605" width="10.140625" customWidth="1"/>
    <col min="14606" max="14606" width="15" customWidth="1"/>
    <col min="14849" max="14849" width="8" customWidth="1"/>
    <col min="14850" max="14850" width="34.5703125" customWidth="1"/>
    <col min="14851" max="14851" width="12.140625" customWidth="1"/>
    <col min="14852" max="14852" width="11.42578125" customWidth="1"/>
    <col min="14853" max="14853" width="11.28515625" customWidth="1"/>
    <col min="14854" max="14854" width="10.7109375" bestFit="1" customWidth="1"/>
    <col min="14855" max="14855" width="12.7109375" bestFit="1" customWidth="1"/>
    <col min="14856" max="14856" width="13.5703125" customWidth="1"/>
    <col min="14857" max="14857" width="10.7109375" bestFit="1" customWidth="1"/>
    <col min="14858" max="14858" width="9.7109375" customWidth="1"/>
    <col min="14859" max="14859" width="12.140625" customWidth="1"/>
    <col min="14860" max="14860" width="8.85546875" customWidth="1"/>
    <col min="14861" max="14861" width="10.140625" customWidth="1"/>
    <col min="14862" max="14862" width="15" customWidth="1"/>
    <col min="15105" max="15105" width="8" customWidth="1"/>
    <col min="15106" max="15106" width="34.5703125" customWidth="1"/>
    <col min="15107" max="15107" width="12.140625" customWidth="1"/>
    <col min="15108" max="15108" width="11.42578125" customWidth="1"/>
    <col min="15109" max="15109" width="11.28515625" customWidth="1"/>
    <col min="15110" max="15110" width="10.7109375" bestFit="1" customWidth="1"/>
    <col min="15111" max="15111" width="12.7109375" bestFit="1" customWidth="1"/>
    <col min="15112" max="15112" width="13.5703125" customWidth="1"/>
    <col min="15113" max="15113" width="10.7109375" bestFit="1" customWidth="1"/>
    <col min="15114" max="15114" width="9.7109375" customWidth="1"/>
    <col min="15115" max="15115" width="12.140625" customWidth="1"/>
    <col min="15116" max="15116" width="8.85546875" customWidth="1"/>
    <col min="15117" max="15117" width="10.140625" customWidth="1"/>
    <col min="15118" max="15118" width="15" customWidth="1"/>
    <col min="15361" max="15361" width="8" customWidth="1"/>
    <col min="15362" max="15362" width="34.5703125" customWidth="1"/>
    <col min="15363" max="15363" width="12.140625" customWidth="1"/>
    <col min="15364" max="15364" width="11.42578125" customWidth="1"/>
    <col min="15365" max="15365" width="11.28515625" customWidth="1"/>
    <col min="15366" max="15366" width="10.7109375" bestFit="1" customWidth="1"/>
    <col min="15367" max="15367" width="12.7109375" bestFit="1" customWidth="1"/>
    <col min="15368" max="15368" width="13.5703125" customWidth="1"/>
    <col min="15369" max="15369" width="10.7109375" bestFit="1" customWidth="1"/>
    <col min="15370" max="15370" width="9.7109375" customWidth="1"/>
    <col min="15371" max="15371" width="12.140625" customWidth="1"/>
    <col min="15372" max="15372" width="8.85546875" customWidth="1"/>
    <col min="15373" max="15373" width="10.140625" customWidth="1"/>
    <col min="15374" max="15374" width="15" customWidth="1"/>
    <col min="15617" max="15617" width="8" customWidth="1"/>
    <col min="15618" max="15618" width="34.5703125" customWidth="1"/>
    <col min="15619" max="15619" width="12.140625" customWidth="1"/>
    <col min="15620" max="15620" width="11.42578125" customWidth="1"/>
    <col min="15621" max="15621" width="11.28515625" customWidth="1"/>
    <col min="15622" max="15622" width="10.7109375" bestFit="1" customWidth="1"/>
    <col min="15623" max="15623" width="12.7109375" bestFit="1" customWidth="1"/>
    <col min="15624" max="15624" width="13.5703125" customWidth="1"/>
    <col min="15625" max="15625" width="10.7109375" bestFit="1" customWidth="1"/>
    <col min="15626" max="15626" width="9.7109375" customWidth="1"/>
    <col min="15627" max="15627" width="12.140625" customWidth="1"/>
    <col min="15628" max="15628" width="8.85546875" customWidth="1"/>
    <col min="15629" max="15629" width="10.140625" customWidth="1"/>
    <col min="15630" max="15630" width="15" customWidth="1"/>
    <col min="15873" max="15873" width="8" customWidth="1"/>
    <col min="15874" max="15874" width="34.5703125" customWidth="1"/>
    <col min="15875" max="15875" width="12.140625" customWidth="1"/>
    <col min="15876" max="15876" width="11.42578125" customWidth="1"/>
    <col min="15877" max="15877" width="11.28515625" customWidth="1"/>
    <col min="15878" max="15878" width="10.7109375" bestFit="1" customWidth="1"/>
    <col min="15879" max="15879" width="12.7109375" bestFit="1" customWidth="1"/>
    <col min="15880" max="15880" width="13.5703125" customWidth="1"/>
    <col min="15881" max="15881" width="10.7109375" bestFit="1" customWidth="1"/>
    <col min="15882" max="15882" width="9.7109375" customWidth="1"/>
    <col min="15883" max="15883" width="12.140625" customWidth="1"/>
    <col min="15884" max="15884" width="8.85546875" customWidth="1"/>
    <col min="15885" max="15885" width="10.140625" customWidth="1"/>
    <col min="15886" max="15886" width="15" customWidth="1"/>
    <col min="16129" max="16129" width="8" customWidth="1"/>
    <col min="16130" max="16130" width="34.5703125" customWidth="1"/>
    <col min="16131" max="16131" width="12.140625" customWidth="1"/>
    <col min="16132" max="16132" width="11.42578125" customWidth="1"/>
    <col min="16133" max="16133" width="11.28515625" customWidth="1"/>
    <col min="16134" max="16134" width="10.7109375" bestFit="1" customWidth="1"/>
    <col min="16135" max="16135" width="12.7109375" bestFit="1" customWidth="1"/>
    <col min="16136" max="16136" width="13.5703125" customWidth="1"/>
    <col min="16137" max="16137" width="10.7109375" bestFit="1" customWidth="1"/>
    <col min="16138" max="16138" width="9.7109375" customWidth="1"/>
    <col min="16139" max="16139" width="12.140625" customWidth="1"/>
    <col min="16140" max="16140" width="8.85546875" customWidth="1"/>
    <col min="16141" max="16141" width="10.140625" customWidth="1"/>
    <col min="16142" max="16142" width="15" customWidth="1"/>
  </cols>
  <sheetData>
    <row r="1" spans="1:14" x14ac:dyDescent="0.25">
      <c r="B1" s="668"/>
      <c r="C1" s="668"/>
      <c r="D1" s="668"/>
      <c r="E1" s="668"/>
      <c r="F1" s="668"/>
    </row>
    <row r="2" spans="1:14" ht="18.75" x14ac:dyDescent="0.3">
      <c r="A2" s="669" t="s">
        <v>839</v>
      </c>
      <c r="B2" s="669"/>
      <c r="C2" s="669"/>
      <c r="D2" s="669"/>
      <c r="E2" s="670"/>
      <c r="F2" s="671"/>
      <c r="G2" s="672"/>
      <c r="H2" s="672"/>
      <c r="I2" s="672"/>
      <c r="J2" s="672"/>
      <c r="K2" s="672"/>
      <c r="L2" s="672"/>
      <c r="M2" s="672"/>
      <c r="N2" s="672"/>
    </row>
    <row r="3" spans="1:14" x14ac:dyDescent="0.25">
      <c r="A3" s="668"/>
      <c r="B3" s="673"/>
      <c r="G3" s="668"/>
    </row>
    <row r="4" spans="1:14" x14ac:dyDescent="0.25">
      <c r="A4" s="990"/>
      <c r="B4" s="991"/>
      <c r="C4" s="991"/>
      <c r="D4" s="991"/>
      <c r="E4" s="991"/>
      <c r="F4" s="991"/>
      <c r="G4" s="991"/>
      <c r="H4" s="991"/>
      <c r="I4" s="991"/>
      <c r="J4" s="991"/>
      <c r="K4" s="991"/>
      <c r="L4" s="991"/>
      <c r="M4" s="991"/>
      <c r="N4" s="992"/>
    </row>
    <row r="5" spans="1:14" ht="15" customHeight="1" x14ac:dyDescent="0.25">
      <c r="A5" s="674"/>
      <c r="B5" s="993" t="s">
        <v>253</v>
      </c>
      <c r="C5" s="995" t="s">
        <v>840</v>
      </c>
      <c r="D5" s="996"/>
      <c r="E5" s="997"/>
      <c r="F5" s="995" t="s">
        <v>841</v>
      </c>
      <c r="G5" s="996"/>
      <c r="H5" s="997"/>
      <c r="I5" s="995" t="s">
        <v>842</v>
      </c>
      <c r="J5" s="996"/>
      <c r="K5" s="997"/>
      <c r="L5" s="995" t="s">
        <v>287</v>
      </c>
      <c r="M5" s="996"/>
      <c r="N5" s="997"/>
    </row>
    <row r="6" spans="1:14" ht="30" x14ac:dyDescent="0.25">
      <c r="A6" s="675" t="s">
        <v>843</v>
      </c>
      <c r="B6" s="994"/>
      <c r="C6" s="676" t="s">
        <v>844</v>
      </c>
      <c r="D6" s="676" t="s">
        <v>845</v>
      </c>
      <c r="E6" s="676" t="s">
        <v>846</v>
      </c>
      <c r="F6" s="676" t="s">
        <v>844</v>
      </c>
      <c r="G6" s="676" t="s">
        <v>845</v>
      </c>
      <c r="H6" s="676" t="s">
        <v>846</v>
      </c>
      <c r="I6" s="676" t="s">
        <v>844</v>
      </c>
      <c r="J6" s="676" t="s">
        <v>845</v>
      </c>
      <c r="K6" s="676" t="s">
        <v>846</v>
      </c>
      <c r="L6" s="676" t="s">
        <v>844</v>
      </c>
      <c r="M6" s="676" t="s">
        <v>845</v>
      </c>
      <c r="N6" s="676" t="s">
        <v>846</v>
      </c>
    </row>
    <row r="7" spans="1:14" x14ac:dyDescent="0.25">
      <c r="A7" s="677">
        <v>1</v>
      </c>
      <c r="B7" s="678" t="s">
        <v>261</v>
      </c>
      <c r="C7" s="679">
        <v>1667717</v>
      </c>
      <c r="D7" s="679">
        <v>4672.0200000000004</v>
      </c>
      <c r="E7" s="679">
        <v>4655.59</v>
      </c>
      <c r="F7" s="679">
        <v>508212</v>
      </c>
      <c r="G7" s="679">
        <v>6221.13</v>
      </c>
      <c r="H7" s="679">
        <v>6075.35</v>
      </c>
      <c r="I7" s="679">
        <v>34421</v>
      </c>
      <c r="J7" s="679">
        <v>2603.73</v>
      </c>
      <c r="K7" s="679">
        <v>2504.6999999999998</v>
      </c>
      <c r="L7" s="679">
        <v>2210350</v>
      </c>
      <c r="M7" s="679">
        <v>13496.89</v>
      </c>
      <c r="N7" s="679">
        <v>13235.64</v>
      </c>
    </row>
    <row r="8" spans="1:14" x14ac:dyDescent="0.25">
      <c r="A8" s="677">
        <v>2</v>
      </c>
      <c r="B8" s="678" t="s">
        <v>847</v>
      </c>
      <c r="C8" s="679">
        <v>2040046</v>
      </c>
      <c r="D8" s="679">
        <v>6181.02</v>
      </c>
      <c r="E8" s="679">
        <v>6164.37</v>
      </c>
      <c r="F8" s="679">
        <v>321812</v>
      </c>
      <c r="G8" s="679">
        <v>3481.17</v>
      </c>
      <c r="H8" s="679">
        <v>3379.77</v>
      </c>
      <c r="I8" s="679">
        <v>21580</v>
      </c>
      <c r="J8" s="679">
        <v>1590.33</v>
      </c>
      <c r="K8" s="679">
        <v>1521.38</v>
      </c>
      <c r="L8" s="679">
        <v>2383438</v>
      </c>
      <c r="M8" s="679">
        <v>11252.52</v>
      </c>
      <c r="N8" s="679">
        <v>11065.52</v>
      </c>
    </row>
    <row r="9" spans="1:14" x14ac:dyDescent="0.25">
      <c r="A9" s="677">
        <v>3</v>
      </c>
      <c r="B9" s="678" t="s">
        <v>848</v>
      </c>
      <c r="C9" s="679">
        <v>1537667</v>
      </c>
      <c r="D9" s="679">
        <v>3696.46</v>
      </c>
      <c r="E9" s="679">
        <v>3561.33</v>
      </c>
      <c r="F9" s="679">
        <v>214504</v>
      </c>
      <c r="G9" s="679">
        <v>3876.09</v>
      </c>
      <c r="H9" s="679">
        <v>3426.54</v>
      </c>
      <c r="I9" s="679">
        <v>36390</v>
      </c>
      <c r="J9" s="679">
        <v>2712.7</v>
      </c>
      <c r="K9" s="679">
        <v>2428.75</v>
      </c>
      <c r="L9" s="679">
        <v>1788561</v>
      </c>
      <c r="M9" s="679">
        <v>10285.24</v>
      </c>
      <c r="N9" s="679">
        <v>9416.6200000000008</v>
      </c>
    </row>
    <row r="10" spans="1:14" x14ac:dyDescent="0.25">
      <c r="A10" s="677">
        <v>4</v>
      </c>
      <c r="B10" s="678" t="s">
        <v>849</v>
      </c>
      <c r="C10" s="679">
        <v>1383504</v>
      </c>
      <c r="D10" s="679">
        <v>3569.71</v>
      </c>
      <c r="E10" s="679">
        <v>3531.02</v>
      </c>
      <c r="F10" s="679">
        <v>203450</v>
      </c>
      <c r="G10" s="679">
        <v>3176.89</v>
      </c>
      <c r="H10" s="679">
        <v>2932.94</v>
      </c>
      <c r="I10" s="679">
        <v>37242</v>
      </c>
      <c r="J10" s="679">
        <v>2414.56</v>
      </c>
      <c r="K10" s="679">
        <v>2251.36</v>
      </c>
      <c r="L10" s="679">
        <v>1624196</v>
      </c>
      <c r="M10" s="679">
        <v>9161.16</v>
      </c>
      <c r="N10" s="679">
        <v>8715.32</v>
      </c>
    </row>
    <row r="11" spans="1:14" x14ac:dyDescent="0.25">
      <c r="A11" s="677">
        <v>5</v>
      </c>
      <c r="B11" s="678" t="s">
        <v>850</v>
      </c>
      <c r="C11" s="679">
        <v>981892</v>
      </c>
      <c r="D11" s="679">
        <v>2910.17</v>
      </c>
      <c r="E11" s="679">
        <v>2885.33</v>
      </c>
      <c r="F11" s="679">
        <v>284594</v>
      </c>
      <c r="G11" s="679">
        <v>4388.78</v>
      </c>
      <c r="H11" s="679">
        <v>4273.57</v>
      </c>
      <c r="I11" s="679">
        <v>24504</v>
      </c>
      <c r="J11" s="679">
        <v>1787.82</v>
      </c>
      <c r="K11" s="679">
        <v>1716.31</v>
      </c>
      <c r="L11" s="679">
        <v>1290990</v>
      </c>
      <c r="M11" s="679">
        <v>9086.77</v>
      </c>
      <c r="N11" s="679">
        <v>8875.2099999999991</v>
      </c>
    </row>
    <row r="12" spans="1:14" x14ac:dyDescent="0.25">
      <c r="A12" s="677">
        <v>6</v>
      </c>
      <c r="B12" s="678" t="s">
        <v>851</v>
      </c>
      <c r="C12" s="679">
        <v>1833995</v>
      </c>
      <c r="D12" s="679">
        <v>4266.7700000000004</v>
      </c>
      <c r="E12" s="679">
        <v>4233.22</v>
      </c>
      <c r="F12" s="679">
        <v>193626</v>
      </c>
      <c r="G12" s="679">
        <v>2851.76</v>
      </c>
      <c r="H12" s="679">
        <v>2676.45</v>
      </c>
      <c r="I12" s="679">
        <v>17363</v>
      </c>
      <c r="J12" s="679">
        <v>1235.55</v>
      </c>
      <c r="K12" s="679">
        <v>1124.58</v>
      </c>
      <c r="L12" s="679">
        <v>2044984</v>
      </c>
      <c r="M12" s="679">
        <v>8354.08</v>
      </c>
      <c r="N12" s="679">
        <v>8034.24</v>
      </c>
    </row>
    <row r="13" spans="1:14" x14ac:dyDescent="0.25">
      <c r="A13" s="677">
        <v>7</v>
      </c>
      <c r="B13" s="678" t="s">
        <v>852</v>
      </c>
      <c r="C13" s="679">
        <v>1537507</v>
      </c>
      <c r="D13" s="679">
        <v>4216.58</v>
      </c>
      <c r="E13" s="679">
        <v>4157.93</v>
      </c>
      <c r="F13" s="679">
        <v>161235</v>
      </c>
      <c r="G13" s="679">
        <v>2556.87</v>
      </c>
      <c r="H13" s="679">
        <v>1927.06</v>
      </c>
      <c r="I13" s="679">
        <v>19974</v>
      </c>
      <c r="J13" s="679">
        <v>1464.5</v>
      </c>
      <c r="K13" s="679">
        <v>1313.34</v>
      </c>
      <c r="L13" s="679">
        <v>1718716</v>
      </c>
      <c r="M13" s="679">
        <v>8237.9500000000007</v>
      </c>
      <c r="N13" s="679">
        <v>7398.33</v>
      </c>
    </row>
    <row r="14" spans="1:14" x14ac:dyDescent="0.25">
      <c r="A14" s="677">
        <v>8</v>
      </c>
      <c r="B14" s="678" t="s">
        <v>853</v>
      </c>
      <c r="C14" s="679">
        <v>989408</v>
      </c>
      <c r="D14" s="679">
        <v>2616.2600000000002</v>
      </c>
      <c r="E14" s="679">
        <v>2541.3200000000002</v>
      </c>
      <c r="F14" s="679">
        <v>151877</v>
      </c>
      <c r="G14" s="679">
        <v>2418.63</v>
      </c>
      <c r="H14" s="679">
        <v>2129.41</v>
      </c>
      <c r="I14" s="679">
        <v>22179</v>
      </c>
      <c r="J14" s="679">
        <v>1549.44</v>
      </c>
      <c r="K14" s="679">
        <v>1390.36</v>
      </c>
      <c r="L14" s="679">
        <v>1163464</v>
      </c>
      <c r="M14" s="679">
        <v>6584.33</v>
      </c>
      <c r="N14" s="679">
        <v>6061.08</v>
      </c>
    </row>
    <row r="15" spans="1:14" x14ac:dyDescent="0.25">
      <c r="A15" s="677">
        <v>9</v>
      </c>
      <c r="B15" s="678" t="s">
        <v>854</v>
      </c>
      <c r="C15" s="679">
        <v>1370388</v>
      </c>
      <c r="D15" s="679">
        <v>3487.3</v>
      </c>
      <c r="E15" s="679">
        <v>3458.52</v>
      </c>
      <c r="F15" s="679">
        <v>104459</v>
      </c>
      <c r="G15" s="679">
        <v>1456.56</v>
      </c>
      <c r="H15" s="679">
        <v>1316.12</v>
      </c>
      <c r="I15" s="679">
        <v>11173</v>
      </c>
      <c r="J15" s="679">
        <v>793.67</v>
      </c>
      <c r="K15" s="679">
        <v>706.39</v>
      </c>
      <c r="L15" s="679">
        <v>1486020</v>
      </c>
      <c r="M15" s="679">
        <v>5737.52</v>
      </c>
      <c r="N15" s="679">
        <v>5481.03</v>
      </c>
    </row>
    <row r="16" spans="1:14" x14ac:dyDescent="0.25">
      <c r="A16" s="677">
        <v>10</v>
      </c>
      <c r="B16" s="678" t="s">
        <v>855</v>
      </c>
      <c r="C16" s="679">
        <v>600993</v>
      </c>
      <c r="D16" s="679">
        <v>1794.82</v>
      </c>
      <c r="E16" s="679">
        <v>1774.47</v>
      </c>
      <c r="F16" s="679">
        <v>124976</v>
      </c>
      <c r="G16" s="679">
        <v>1697.31</v>
      </c>
      <c r="H16" s="679">
        <v>1623.68</v>
      </c>
      <c r="I16" s="679">
        <v>15457</v>
      </c>
      <c r="J16" s="679">
        <v>1106.69</v>
      </c>
      <c r="K16" s="679">
        <v>1037.2</v>
      </c>
      <c r="L16" s="679">
        <v>741426</v>
      </c>
      <c r="M16" s="679">
        <v>4598.83</v>
      </c>
      <c r="N16" s="679">
        <v>4435.3500000000004</v>
      </c>
    </row>
    <row r="17" spans="1:14" x14ac:dyDescent="0.25">
      <c r="A17" s="677">
        <v>11</v>
      </c>
      <c r="B17" s="678" t="s">
        <v>856</v>
      </c>
      <c r="C17" s="679">
        <v>493312</v>
      </c>
      <c r="D17" s="679">
        <v>1252.24</v>
      </c>
      <c r="E17" s="679">
        <v>1244.3900000000001</v>
      </c>
      <c r="F17" s="679">
        <v>155457</v>
      </c>
      <c r="G17" s="679">
        <v>2050.5300000000002</v>
      </c>
      <c r="H17" s="679">
        <v>1982.65</v>
      </c>
      <c r="I17" s="679">
        <v>14691</v>
      </c>
      <c r="J17" s="679">
        <v>1130.9000000000001</v>
      </c>
      <c r="K17" s="679">
        <v>1075.43</v>
      </c>
      <c r="L17" s="679">
        <v>663460</v>
      </c>
      <c r="M17" s="679">
        <v>4433.68</v>
      </c>
      <c r="N17" s="679">
        <v>4302.47</v>
      </c>
    </row>
    <row r="18" spans="1:14" x14ac:dyDescent="0.25">
      <c r="A18" s="677">
        <v>12</v>
      </c>
      <c r="B18" s="678" t="s">
        <v>857</v>
      </c>
      <c r="C18" s="679">
        <v>212122</v>
      </c>
      <c r="D18" s="679">
        <v>402.8</v>
      </c>
      <c r="E18" s="679">
        <v>367.04</v>
      </c>
      <c r="F18" s="679">
        <v>113555</v>
      </c>
      <c r="G18" s="679">
        <v>1976.05</v>
      </c>
      <c r="H18" s="679">
        <v>1884.91</v>
      </c>
      <c r="I18" s="679">
        <v>22290</v>
      </c>
      <c r="J18" s="679">
        <v>1727.41</v>
      </c>
      <c r="K18" s="679">
        <v>1672.78</v>
      </c>
      <c r="L18" s="679">
        <v>347967</v>
      </c>
      <c r="M18" s="679">
        <v>4106.26</v>
      </c>
      <c r="N18" s="679">
        <v>3924.73</v>
      </c>
    </row>
    <row r="19" spans="1:14" x14ac:dyDescent="0.25">
      <c r="A19" s="677">
        <v>13</v>
      </c>
      <c r="B19" s="678" t="s">
        <v>858</v>
      </c>
      <c r="C19" s="679">
        <v>505369</v>
      </c>
      <c r="D19" s="679">
        <v>1533.77</v>
      </c>
      <c r="E19" s="679">
        <v>1511.28</v>
      </c>
      <c r="F19" s="679">
        <v>82874</v>
      </c>
      <c r="G19" s="679">
        <v>1204.45</v>
      </c>
      <c r="H19" s="679">
        <v>1134.9000000000001</v>
      </c>
      <c r="I19" s="679">
        <v>11790</v>
      </c>
      <c r="J19" s="679">
        <v>878.19</v>
      </c>
      <c r="K19" s="679">
        <v>830.2</v>
      </c>
      <c r="L19" s="679">
        <v>600033</v>
      </c>
      <c r="M19" s="679">
        <v>3616.4</v>
      </c>
      <c r="N19" s="679">
        <v>3476.39</v>
      </c>
    </row>
    <row r="20" spans="1:14" x14ac:dyDescent="0.25">
      <c r="A20" s="677">
        <v>14</v>
      </c>
      <c r="B20" s="678" t="s">
        <v>859</v>
      </c>
      <c r="C20" s="679">
        <v>487016</v>
      </c>
      <c r="D20" s="679">
        <v>1340.21</v>
      </c>
      <c r="E20" s="679">
        <v>1311.93</v>
      </c>
      <c r="F20" s="679">
        <v>73109</v>
      </c>
      <c r="G20" s="679">
        <v>1258.96</v>
      </c>
      <c r="H20" s="679">
        <v>1169.33</v>
      </c>
      <c r="I20" s="679">
        <v>12653</v>
      </c>
      <c r="J20" s="679">
        <v>963.19</v>
      </c>
      <c r="K20" s="679">
        <v>908.54</v>
      </c>
      <c r="L20" s="679">
        <v>572778</v>
      </c>
      <c r="M20" s="679">
        <v>3562.36</v>
      </c>
      <c r="N20" s="679">
        <v>3389.8</v>
      </c>
    </row>
    <row r="21" spans="1:14" x14ac:dyDescent="0.25">
      <c r="A21" s="677">
        <v>15</v>
      </c>
      <c r="B21" s="678" t="s">
        <v>860</v>
      </c>
      <c r="C21" s="679">
        <v>657906</v>
      </c>
      <c r="D21" s="679">
        <v>1661.66</v>
      </c>
      <c r="E21" s="679">
        <v>1636.94</v>
      </c>
      <c r="F21" s="679">
        <v>58147</v>
      </c>
      <c r="G21" s="679">
        <v>961.89</v>
      </c>
      <c r="H21" s="679">
        <v>857.51</v>
      </c>
      <c r="I21" s="679">
        <v>9871</v>
      </c>
      <c r="J21" s="679">
        <v>712.94</v>
      </c>
      <c r="K21" s="679">
        <v>620.88</v>
      </c>
      <c r="L21" s="679">
        <v>725924</v>
      </c>
      <c r="M21" s="679">
        <v>3336.49</v>
      </c>
      <c r="N21" s="679">
        <v>3115.33</v>
      </c>
    </row>
    <row r="22" spans="1:14" ht="30" x14ac:dyDescent="0.25">
      <c r="A22" s="677">
        <v>16</v>
      </c>
      <c r="B22" s="678" t="s">
        <v>861</v>
      </c>
      <c r="C22" s="679">
        <v>62645</v>
      </c>
      <c r="D22" s="679">
        <v>175.73</v>
      </c>
      <c r="E22" s="679">
        <v>171.4</v>
      </c>
      <c r="F22" s="679">
        <v>115585</v>
      </c>
      <c r="G22" s="679">
        <v>2143.56</v>
      </c>
      <c r="H22" s="679">
        <v>2106.7600000000002</v>
      </c>
      <c r="I22" s="679">
        <v>13370</v>
      </c>
      <c r="J22" s="679">
        <v>981.56</v>
      </c>
      <c r="K22" s="679">
        <v>961.1</v>
      </c>
      <c r="L22" s="679">
        <v>191600</v>
      </c>
      <c r="M22" s="679">
        <v>3300.85</v>
      </c>
      <c r="N22" s="679">
        <v>3239.27</v>
      </c>
    </row>
    <row r="23" spans="1:14" x14ac:dyDescent="0.25">
      <c r="A23" s="677">
        <v>17</v>
      </c>
      <c r="B23" s="678" t="s">
        <v>862</v>
      </c>
      <c r="C23" s="679">
        <v>482414</v>
      </c>
      <c r="D23" s="679">
        <v>1356.55</v>
      </c>
      <c r="E23" s="679">
        <v>1343.5</v>
      </c>
      <c r="F23" s="679">
        <v>45411</v>
      </c>
      <c r="G23" s="679">
        <v>697.65</v>
      </c>
      <c r="H23" s="679">
        <v>633.6</v>
      </c>
      <c r="I23" s="679">
        <v>5625</v>
      </c>
      <c r="J23" s="679">
        <v>424.47</v>
      </c>
      <c r="K23" s="679">
        <v>383.23</v>
      </c>
      <c r="L23" s="679">
        <v>533450</v>
      </c>
      <c r="M23" s="679">
        <v>2478.6799999999998</v>
      </c>
      <c r="N23" s="679">
        <v>2360.33</v>
      </c>
    </row>
    <row r="24" spans="1:14" x14ac:dyDescent="0.25">
      <c r="A24" s="677">
        <v>18</v>
      </c>
      <c r="B24" s="678" t="s">
        <v>863</v>
      </c>
      <c r="C24" s="679">
        <v>200483</v>
      </c>
      <c r="D24" s="679">
        <v>304.54000000000002</v>
      </c>
      <c r="E24" s="679">
        <v>287.70999999999998</v>
      </c>
      <c r="F24" s="679">
        <v>57676</v>
      </c>
      <c r="G24" s="679">
        <v>1055.3699999999999</v>
      </c>
      <c r="H24" s="679">
        <v>1009.8</v>
      </c>
      <c r="I24" s="679">
        <v>13892</v>
      </c>
      <c r="J24" s="679">
        <v>994.33</v>
      </c>
      <c r="K24" s="679">
        <v>963.02</v>
      </c>
      <c r="L24" s="679">
        <v>272051</v>
      </c>
      <c r="M24" s="679">
        <v>2354.2399999999998</v>
      </c>
      <c r="N24" s="679">
        <v>2260.52</v>
      </c>
    </row>
    <row r="25" spans="1:14" x14ac:dyDescent="0.25">
      <c r="A25" s="677">
        <v>19</v>
      </c>
      <c r="B25" s="678" t="s">
        <v>864</v>
      </c>
      <c r="C25" s="679">
        <v>282460</v>
      </c>
      <c r="D25" s="679">
        <v>777.04</v>
      </c>
      <c r="E25" s="679">
        <v>757.88</v>
      </c>
      <c r="F25" s="679">
        <v>49119</v>
      </c>
      <c r="G25" s="679">
        <v>778.4</v>
      </c>
      <c r="H25" s="679">
        <v>687.87</v>
      </c>
      <c r="I25" s="679">
        <v>8554</v>
      </c>
      <c r="J25" s="679">
        <v>595.62</v>
      </c>
      <c r="K25" s="679">
        <v>541.04</v>
      </c>
      <c r="L25" s="679">
        <v>340133</v>
      </c>
      <c r="M25" s="679">
        <v>2151.06</v>
      </c>
      <c r="N25" s="679">
        <v>1986.79</v>
      </c>
    </row>
    <row r="26" spans="1:14" x14ac:dyDescent="0.25">
      <c r="A26" s="677">
        <v>20</v>
      </c>
      <c r="B26" s="678" t="s">
        <v>865</v>
      </c>
      <c r="C26" s="679">
        <v>139521</v>
      </c>
      <c r="D26" s="679">
        <v>392.99</v>
      </c>
      <c r="E26" s="679">
        <v>387.29</v>
      </c>
      <c r="F26" s="679">
        <v>33081</v>
      </c>
      <c r="G26" s="679">
        <v>578.82000000000005</v>
      </c>
      <c r="H26" s="679">
        <v>544.01</v>
      </c>
      <c r="I26" s="679">
        <v>9229</v>
      </c>
      <c r="J26" s="679">
        <v>699.81</v>
      </c>
      <c r="K26" s="679">
        <v>657.41</v>
      </c>
      <c r="L26" s="679">
        <v>181831</v>
      </c>
      <c r="M26" s="679">
        <v>1671.62</v>
      </c>
      <c r="N26" s="679">
        <v>1588.71</v>
      </c>
    </row>
    <row r="27" spans="1:14" x14ac:dyDescent="0.25">
      <c r="A27" s="677">
        <v>21</v>
      </c>
      <c r="B27" s="678" t="s">
        <v>866</v>
      </c>
      <c r="C27" s="679">
        <v>98225</v>
      </c>
      <c r="D27" s="679">
        <v>293.58999999999997</v>
      </c>
      <c r="E27" s="679">
        <v>286</v>
      </c>
      <c r="F27" s="679">
        <v>27866</v>
      </c>
      <c r="G27" s="679">
        <v>550.77</v>
      </c>
      <c r="H27" s="679">
        <v>514.36</v>
      </c>
      <c r="I27" s="679">
        <v>5441</v>
      </c>
      <c r="J27" s="679">
        <v>403.62</v>
      </c>
      <c r="K27" s="679">
        <v>378.61</v>
      </c>
      <c r="L27" s="679">
        <v>131532</v>
      </c>
      <c r="M27" s="679">
        <v>1247.97</v>
      </c>
      <c r="N27" s="679">
        <v>1178.98</v>
      </c>
    </row>
    <row r="28" spans="1:14" x14ac:dyDescent="0.25">
      <c r="A28" s="677">
        <v>22</v>
      </c>
      <c r="B28" s="678" t="s">
        <v>867</v>
      </c>
      <c r="C28" s="679">
        <v>41468</v>
      </c>
      <c r="D28" s="679">
        <v>109.73</v>
      </c>
      <c r="E28" s="679">
        <v>98.87</v>
      </c>
      <c r="F28" s="679">
        <v>30323</v>
      </c>
      <c r="G28" s="679">
        <v>607.4</v>
      </c>
      <c r="H28" s="679">
        <v>566.29</v>
      </c>
      <c r="I28" s="679">
        <v>5433</v>
      </c>
      <c r="J28" s="679">
        <v>433.7</v>
      </c>
      <c r="K28" s="679">
        <v>412.15</v>
      </c>
      <c r="L28" s="679">
        <v>77224</v>
      </c>
      <c r="M28" s="679">
        <v>1150.8399999999999</v>
      </c>
      <c r="N28" s="679">
        <v>1077.31</v>
      </c>
    </row>
    <row r="29" spans="1:14" x14ac:dyDescent="0.25">
      <c r="A29" s="677">
        <v>23</v>
      </c>
      <c r="B29" s="678" t="s">
        <v>868</v>
      </c>
      <c r="C29" s="679">
        <v>116267</v>
      </c>
      <c r="D29" s="679">
        <v>337.47</v>
      </c>
      <c r="E29" s="679">
        <v>335.2</v>
      </c>
      <c r="F29" s="679">
        <v>20994</v>
      </c>
      <c r="G29" s="679">
        <v>277.26</v>
      </c>
      <c r="H29" s="679">
        <v>260.38</v>
      </c>
      <c r="I29" s="679">
        <v>902</v>
      </c>
      <c r="J29" s="679">
        <v>64.52</v>
      </c>
      <c r="K29" s="679">
        <v>58.64</v>
      </c>
      <c r="L29" s="679">
        <v>138163</v>
      </c>
      <c r="M29" s="679">
        <v>679.25</v>
      </c>
      <c r="N29" s="679">
        <v>654.22</v>
      </c>
    </row>
    <row r="30" spans="1:14" x14ac:dyDescent="0.25">
      <c r="A30" s="677">
        <v>24</v>
      </c>
      <c r="B30" s="678" t="s">
        <v>869</v>
      </c>
      <c r="C30" s="679">
        <v>62306</v>
      </c>
      <c r="D30" s="679">
        <v>186.07</v>
      </c>
      <c r="E30" s="679">
        <v>185.57</v>
      </c>
      <c r="F30" s="679">
        <v>12922</v>
      </c>
      <c r="G30" s="679">
        <v>131.94</v>
      </c>
      <c r="H30" s="679">
        <v>129.47999999999999</v>
      </c>
      <c r="I30" s="679">
        <v>565</v>
      </c>
      <c r="J30" s="679">
        <v>39.97</v>
      </c>
      <c r="K30" s="679">
        <v>38.57</v>
      </c>
      <c r="L30" s="679">
        <v>75793</v>
      </c>
      <c r="M30" s="679">
        <v>357.98</v>
      </c>
      <c r="N30" s="679">
        <v>353.62</v>
      </c>
    </row>
    <row r="31" spans="1:14" x14ac:dyDescent="0.25">
      <c r="A31" s="677">
        <v>25</v>
      </c>
      <c r="B31" s="678" t="s">
        <v>870</v>
      </c>
      <c r="C31" s="679">
        <v>8685</v>
      </c>
      <c r="D31" s="679">
        <v>22.6</v>
      </c>
      <c r="E31" s="679">
        <v>21.61</v>
      </c>
      <c r="F31" s="679">
        <v>6008</v>
      </c>
      <c r="G31" s="679">
        <v>107.43</v>
      </c>
      <c r="H31" s="679">
        <v>98.66</v>
      </c>
      <c r="I31" s="679">
        <v>1151</v>
      </c>
      <c r="J31" s="679">
        <v>82.6</v>
      </c>
      <c r="K31" s="679">
        <v>74.28</v>
      </c>
      <c r="L31" s="679">
        <v>15844</v>
      </c>
      <c r="M31" s="679">
        <v>212.63</v>
      </c>
      <c r="N31" s="679">
        <v>194.56</v>
      </c>
    </row>
    <row r="32" spans="1:14" x14ac:dyDescent="0.25">
      <c r="A32" s="677">
        <v>26</v>
      </c>
      <c r="B32" s="678" t="s">
        <v>871</v>
      </c>
      <c r="C32" s="679">
        <v>10195</v>
      </c>
      <c r="D32" s="679">
        <v>32.11</v>
      </c>
      <c r="E32" s="679">
        <v>31.52</v>
      </c>
      <c r="F32" s="679">
        <v>3847</v>
      </c>
      <c r="G32" s="679">
        <v>67.06</v>
      </c>
      <c r="H32" s="679">
        <v>60.89</v>
      </c>
      <c r="I32" s="679">
        <v>1000</v>
      </c>
      <c r="J32" s="679">
        <v>74.459999999999994</v>
      </c>
      <c r="K32" s="679">
        <v>68.63</v>
      </c>
      <c r="L32" s="679">
        <v>15042</v>
      </c>
      <c r="M32" s="679">
        <v>173.63</v>
      </c>
      <c r="N32" s="679">
        <v>161.04</v>
      </c>
    </row>
    <row r="33" spans="1:14" x14ac:dyDescent="0.25">
      <c r="A33" s="677">
        <v>27</v>
      </c>
      <c r="B33" s="678" t="s">
        <v>872</v>
      </c>
      <c r="C33" s="679">
        <v>29565</v>
      </c>
      <c r="D33" s="679">
        <v>78.459999999999994</v>
      </c>
      <c r="E33" s="679">
        <v>77.38</v>
      </c>
      <c r="F33" s="679">
        <v>3385</v>
      </c>
      <c r="G33" s="679">
        <v>55.86</v>
      </c>
      <c r="H33" s="679">
        <v>51.5</v>
      </c>
      <c r="I33" s="679">
        <v>512</v>
      </c>
      <c r="J33" s="679">
        <v>37.81</v>
      </c>
      <c r="K33" s="679">
        <v>33.31</v>
      </c>
      <c r="L33" s="679">
        <v>33462</v>
      </c>
      <c r="M33" s="679">
        <v>172.13</v>
      </c>
      <c r="N33" s="679">
        <v>162.18</v>
      </c>
    </row>
    <row r="34" spans="1:14" x14ac:dyDescent="0.25">
      <c r="A34" s="677">
        <v>28</v>
      </c>
      <c r="B34" s="678" t="s">
        <v>873</v>
      </c>
      <c r="C34" s="679">
        <v>258</v>
      </c>
      <c r="D34" s="679">
        <v>0.86</v>
      </c>
      <c r="E34" s="679">
        <v>0.86</v>
      </c>
      <c r="F34" s="679">
        <v>4283</v>
      </c>
      <c r="G34" s="679">
        <v>85.74</v>
      </c>
      <c r="H34" s="679">
        <v>84.49</v>
      </c>
      <c r="I34" s="679">
        <v>780</v>
      </c>
      <c r="J34" s="679">
        <v>55.55</v>
      </c>
      <c r="K34" s="679">
        <v>54.7</v>
      </c>
      <c r="L34" s="679">
        <v>5321</v>
      </c>
      <c r="M34" s="679">
        <v>142.15</v>
      </c>
      <c r="N34" s="679">
        <v>140.05000000000001</v>
      </c>
    </row>
    <row r="35" spans="1:14" x14ac:dyDescent="0.25">
      <c r="A35" s="677">
        <v>29</v>
      </c>
      <c r="B35" s="678" t="s">
        <v>874</v>
      </c>
      <c r="C35" s="679">
        <v>14710</v>
      </c>
      <c r="D35" s="679">
        <v>43.53</v>
      </c>
      <c r="E35" s="679">
        <v>43.23</v>
      </c>
      <c r="F35" s="679">
        <v>2588</v>
      </c>
      <c r="G35" s="679">
        <v>42.39</v>
      </c>
      <c r="H35" s="679">
        <v>40.71</v>
      </c>
      <c r="I35" s="679">
        <v>463</v>
      </c>
      <c r="J35" s="679">
        <v>34.090000000000003</v>
      </c>
      <c r="K35" s="679">
        <v>31.53</v>
      </c>
      <c r="L35" s="679">
        <v>17761</v>
      </c>
      <c r="M35" s="679">
        <v>120.01</v>
      </c>
      <c r="N35" s="679">
        <v>115.47</v>
      </c>
    </row>
    <row r="36" spans="1:14" x14ac:dyDescent="0.25">
      <c r="A36" s="677">
        <v>30</v>
      </c>
      <c r="B36" s="678" t="s">
        <v>875</v>
      </c>
      <c r="C36" s="679">
        <v>1682</v>
      </c>
      <c r="D36" s="679">
        <v>3.67</v>
      </c>
      <c r="E36" s="679">
        <v>3.36</v>
      </c>
      <c r="F36" s="679">
        <v>2658</v>
      </c>
      <c r="G36" s="679">
        <v>60.71</v>
      </c>
      <c r="H36" s="679">
        <v>54.5</v>
      </c>
      <c r="I36" s="679">
        <v>249</v>
      </c>
      <c r="J36" s="679">
        <v>24</v>
      </c>
      <c r="K36" s="679">
        <v>20.13</v>
      </c>
      <c r="L36" s="679">
        <v>4589</v>
      </c>
      <c r="M36" s="679">
        <v>88.38</v>
      </c>
      <c r="N36" s="679">
        <v>77.989999999999995</v>
      </c>
    </row>
    <row r="37" spans="1:14" x14ac:dyDescent="0.25">
      <c r="A37" s="677">
        <v>31</v>
      </c>
      <c r="B37" s="678" t="s">
        <v>876</v>
      </c>
      <c r="C37" s="679">
        <v>1994</v>
      </c>
      <c r="D37" s="679">
        <v>4.5599999999999996</v>
      </c>
      <c r="E37" s="679">
        <v>4.12</v>
      </c>
      <c r="F37" s="679">
        <v>2177</v>
      </c>
      <c r="G37" s="679">
        <v>41.99</v>
      </c>
      <c r="H37" s="679">
        <v>38.369999999999997</v>
      </c>
      <c r="I37" s="679">
        <v>506</v>
      </c>
      <c r="J37" s="679">
        <v>35.39</v>
      </c>
      <c r="K37" s="679">
        <v>32.25</v>
      </c>
      <c r="L37" s="679">
        <v>4677</v>
      </c>
      <c r="M37" s="679">
        <v>81.94</v>
      </c>
      <c r="N37" s="679">
        <v>74.739999999999995</v>
      </c>
    </row>
    <row r="38" spans="1:14" x14ac:dyDescent="0.25">
      <c r="A38" s="677">
        <v>32</v>
      </c>
      <c r="B38" s="678" t="s">
        <v>877</v>
      </c>
      <c r="C38" s="679">
        <v>1449</v>
      </c>
      <c r="D38" s="679">
        <v>3.62</v>
      </c>
      <c r="E38" s="679">
        <v>3.59</v>
      </c>
      <c r="F38" s="679">
        <v>1940</v>
      </c>
      <c r="G38" s="679">
        <v>41.06</v>
      </c>
      <c r="H38" s="679">
        <v>39.26</v>
      </c>
      <c r="I38" s="679">
        <v>413</v>
      </c>
      <c r="J38" s="679">
        <v>32.49</v>
      </c>
      <c r="K38" s="679">
        <v>31.33</v>
      </c>
      <c r="L38" s="679">
        <v>3802</v>
      </c>
      <c r="M38" s="679">
        <v>77.17</v>
      </c>
      <c r="N38" s="679">
        <v>74.17</v>
      </c>
    </row>
    <row r="39" spans="1:14" x14ac:dyDescent="0.25">
      <c r="A39" s="677">
        <v>33</v>
      </c>
      <c r="B39" s="678" t="s">
        <v>878</v>
      </c>
      <c r="C39" s="679">
        <v>1298</v>
      </c>
      <c r="D39" s="679">
        <v>2.5</v>
      </c>
      <c r="E39" s="679">
        <v>2.2599999999999998</v>
      </c>
      <c r="F39" s="679">
        <v>1162</v>
      </c>
      <c r="G39" s="679">
        <v>23.82</v>
      </c>
      <c r="H39" s="679">
        <v>22.13</v>
      </c>
      <c r="I39" s="679">
        <v>362</v>
      </c>
      <c r="J39" s="679">
        <v>28.61</v>
      </c>
      <c r="K39" s="679">
        <v>26.87</v>
      </c>
      <c r="L39" s="679">
        <v>2822</v>
      </c>
      <c r="M39" s="679">
        <v>54.93</v>
      </c>
      <c r="N39" s="679">
        <v>51.26</v>
      </c>
    </row>
    <row r="40" spans="1:14" x14ac:dyDescent="0.25">
      <c r="A40" s="677">
        <v>34</v>
      </c>
      <c r="B40" s="678" t="s">
        <v>879</v>
      </c>
      <c r="C40" s="679">
        <v>2276</v>
      </c>
      <c r="D40" s="679">
        <v>5.67</v>
      </c>
      <c r="E40" s="679">
        <v>5.0199999999999996</v>
      </c>
      <c r="F40" s="679">
        <v>1280</v>
      </c>
      <c r="G40" s="679">
        <v>23.52</v>
      </c>
      <c r="H40" s="679">
        <v>21.05</v>
      </c>
      <c r="I40" s="679">
        <v>216</v>
      </c>
      <c r="J40" s="679">
        <v>16.68</v>
      </c>
      <c r="K40" s="679">
        <v>15.28</v>
      </c>
      <c r="L40" s="679">
        <v>3772</v>
      </c>
      <c r="M40" s="679">
        <v>45.86</v>
      </c>
      <c r="N40" s="679">
        <v>41.35</v>
      </c>
    </row>
    <row r="41" spans="1:14" x14ac:dyDescent="0.25">
      <c r="A41" s="677">
        <v>35</v>
      </c>
      <c r="B41" s="678" t="s">
        <v>880</v>
      </c>
      <c r="C41" s="679">
        <v>522</v>
      </c>
      <c r="D41" s="679">
        <v>0.74</v>
      </c>
      <c r="E41" s="679">
        <v>0.65</v>
      </c>
      <c r="F41" s="679">
        <v>242</v>
      </c>
      <c r="G41" s="679">
        <v>4.79</v>
      </c>
      <c r="H41" s="679">
        <v>4.4800000000000004</v>
      </c>
      <c r="I41" s="679">
        <v>95</v>
      </c>
      <c r="J41" s="679">
        <v>5.58</v>
      </c>
      <c r="K41" s="679">
        <v>5.45</v>
      </c>
      <c r="L41" s="679">
        <v>859</v>
      </c>
      <c r="M41" s="679">
        <v>11.11</v>
      </c>
      <c r="N41" s="679">
        <v>10.58</v>
      </c>
    </row>
    <row r="42" spans="1:14" x14ac:dyDescent="0.25">
      <c r="A42" s="677">
        <v>36</v>
      </c>
      <c r="B42" s="678" t="s">
        <v>881</v>
      </c>
      <c r="C42" s="679">
        <v>393</v>
      </c>
      <c r="D42" s="679">
        <v>0.69</v>
      </c>
      <c r="E42" s="679">
        <v>0.44</v>
      </c>
      <c r="F42" s="679">
        <v>170</v>
      </c>
      <c r="G42" s="679">
        <v>3.73</v>
      </c>
      <c r="H42" s="679">
        <v>3.32</v>
      </c>
      <c r="I42" s="679">
        <v>64</v>
      </c>
      <c r="J42" s="679">
        <v>5.37</v>
      </c>
      <c r="K42" s="679">
        <v>5.28</v>
      </c>
      <c r="L42" s="679">
        <v>627</v>
      </c>
      <c r="M42" s="679">
        <v>9.7899999999999991</v>
      </c>
      <c r="N42" s="679">
        <v>9.0399999999999991</v>
      </c>
    </row>
    <row r="43" spans="1:14" x14ac:dyDescent="0.25">
      <c r="A43" s="677">
        <v>37</v>
      </c>
      <c r="B43" s="678" t="s">
        <v>882</v>
      </c>
      <c r="C43" s="679">
        <v>363</v>
      </c>
      <c r="D43" s="679">
        <v>0.92</v>
      </c>
      <c r="E43" s="679">
        <v>0.71</v>
      </c>
      <c r="F43" s="679">
        <v>213</v>
      </c>
      <c r="G43" s="679">
        <v>5.32</v>
      </c>
      <c r="H43" s="679">
        <v>3.86</v>
      </c>
      <c r="I43" s="679">
        <v>29</v>
      </c>
      <c r="J43" s="679">
        <v>2.42</v>
      </c>
      <c r="K43" s="679">
        <v>1.61</v>
      </c>
      <c r="L43" s="679">
        <v>605</v>
      </c>
      <c r="M43" s="679">
        <v>8.67</v>
      </c>
      <c r="N43" s="679">
        <v>6.17</v>
      </c>
    </row>
    <row r="44" spans="1:14" x14ac:dyDescent="0.25">
      <c r="A44" s="679"/>
      <c r="B44" s="680" t="s">
        <v>287</v>
      </c>
      <c r="C44" s="680">
        <v>17858021</v>
      </c>
      <c r="D44" s="680">
        <v>47735.45</v>
      </c>
      <c r="E44" s="680">
        <v>47082.83</v>
      </c>
      <c r="F44" s="680">
        <v>3174817</v>
      </c>
      <c r="G44" s="680">
        <v>46961.65</v>
      </c>
      <c r="H44" s="680">
        <v>43765.93</v>
      </c>
      <c r="I44" s="680">
        <v>380429</v>
      </c>
      <c r="J44" s="680">
        <v>27744.27</v>
      </c>
      <c r="K44" s="680">
        <v>25896.62</v>
      </c>
      <c r="L44" s="680">
        <v>21413267</v>
      </c>
      <c r="M44" s="680">
        <v>122441.38</v>
      </c>
      <c r="N44" s="680">
        <v>116745.38</v>
      </c>
    </row>
  </sheetData>
  <mergeCells count="6">
    <mergeCell ref="A4:N4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L3" sqref="L3"/>
    </sheetView>
  </sheetViews>
  <sheetFormatPr defaultColWidth="11.42578125" defaultRowHeight="15" x14ac:dyDescent="0.25"/>
  <cols>
    <col min="1" max="1" width="14" style="177" customWidth="1"/>
    <col min="2" max="2" width="41" style="177" customWidth="1"/>
    <col min="3" max="7" width="14" style="177" customWidth="1"/>
    <col min="8" max="8" width="15.7109375" style="177" customWidth="1"/>
    <col min="9" max="254" width="14" style="177" customWidth="1"/>
    <col min="255" max="16384" width="11.42578125" style="177"/>
  </cols>
  <sheetData>
    <row r="1" spans="1:8" ht="46.5" customHeight="1" x14ac:dyDescent="0.25">
      <c r="A1" s="998" t="s">
        <v>252</v>
      </c>
      <c r="B1" s="998"/>
      <c r="C1" s="998"/>
      <c r="D1" s="998"/>
      <c r="E1" s="998"/>
      <c r="F1" s="998"/>
      <c r="G1" s="998"/>
      <c r="H1" s="998"/>
    </row>
    <row r="2" spans="1:8" s="179" customFormat="1" ht="112.5" customHeight="1" x14ac:dyDescent="0.25">
      <c r="A2" s="178" t="s">
        <v>253</v>
      </c>
      <c r="B2" s="178" t="s">
        <v>254</v>
      </c>
      <c r="C2" s="178" t="s">
        <v>255</v>
      </c>
      <c r="D2" s="178" t="s">
        <v>256</v>
      </c>
      <c r="E2" s="178" t="s">
        <v>257</v>
      </c>
      <c r="F2" s="178" t="s">
        <v>258</v>
      </c>
      <c r="G2" s="178" t="s">
        <v>259</v>
      </c>
      <c r="H2" s="178" t="s">
        <v>260</v>
      </c>
    </row>
    <row r="3" spans="1:8" s="183" customFormat="1" ht="20.25" customHeight="1" x14ac:dyDescent="0.25">
      <c r="A3" s="180" t="s">
        <v>261</v>
      </c>
      <c r="B3" s="180" t="s">
        <v>262</v>
      </c>
      <c r="C3" s="180" t="s">
        <v>263</v>
      </c>
      <c r="D3" s="181">
        <v>19.11</v>
      </c>
      <c r="E3" s="181">
        <v>19.11</v>
      </c>
      <c r="F3" s="182">
        <f>E3/D3*100</f>
        <v>100</v>
      </c>
      <c r="G3" s="181">
        <v>19.11</v>
      </c>
      <c r="H3" s="182">
        <f>G3/D3*100</f>
        <v>100</v>
      </c>
    </row>
    <row r="4" spans="1:8" s="183" customFormat="1" ht="20.25" customHeight="1" x14ac:dyDescent="0.25">
      <c r="A4" s="180" t="s">
        <v>261</v>
      </c>
      <c r="B4" s="180" t="s">
        <v>264</v>
      </c>
      <c r="C4" s="180" t="s">
        <v>263</v>
      </c>
      <c r="D4" s="181">
        <v>15.5</v>
      </c>
      <c r="E4" s="181">
        <v>11.46</v>
      </c>
      <c r="F4" s="182">
        <f t="shared" ref="F4:F48" si="0">E4/D4*100</f>
        <v>73.935483870967744</v>
      </c>
      <c r="G4" s="181">
        <v>10.91</v>
      </c>
      <c r="H4" s="182">
        <f t="shared" ref="H4:H48" si="1">G4/D4*100</f>
        <v>70.387096774193552</v>
      </c>
    </row>
    <row r="5" spans="1:8" s="183" customFormat="1" ht="20.25" customHeight="1" x14ac:dyDescent="0.25">
      <c r="A5" s="180" t="s">
        <v>261</v>
      </c>
      <c r="B5" s="180" t="s">
        <v>51</v>
      </c>
      <c r="C5" s="180" t="s">
        <v>263</v>
      </c>
      <c r="D5" s="181">
        <v>2.19</v>
      </c>
      <c r="E5" s="181">
        <v>2.0299999999999998</v>
      </c>
      <c r="F5" s="182">
        <f t="shared" si="0"/>
        <v>92.694063926940629</v>
      </c>
      <c r="G5" s="181">
        <v>0.63</v>
      </c>
      <c r="H5" s="182">
        <f t="shared" si="1"/>
        <v>28.767123287671232</v>
      </c>
    </row>
    <row r="6" spans="1:8" s="183" customFormat="1" ht="20.25" customHeight="1" x14ac:dyDescent="0.25">
      <c r="A6" s="180" t="s">
        <v>261</v>
      </c>
      <c r="B6" s="180" t="s">
        <v>18</v>
      </c>
      <c r="C6" s="180" t="s">
        <v>265</v>
      </c>
      <c r="D6" s="181">
        <v>46.62</v>
      </c>
      <c r="E6" s="181">
        <v>44.9</v>
      </c>
      <c r="F6" s="182">
        <f t="shared" si="0"/>
        <v>96.31059631059631</v>
      </c>
      <c r="G6" s="181">
        <v>5.09</v>
      </c>
      <c r="H6" s="182">
        <f t="shared" si="1"/>
        <v>10.918060918060918</v>
      </c>
    </row>
    <row r="7" spans="1:8" s="183" customFormat="1" ht="20.25" customHeight="1" x14ac:dyDescent="0.25">
      <c r="A7" s="180" t="s">
        <v>261</v>
      </c>
      <c r="B7" s="180" t="s">
        <v>18</v>
      </c>
      <c r="C7" s="180" t="s">
        <v>266</v>
      </c>
      <c r="D7" s="181">
        <v>0</v>
      </c>
      <c r="E7" s="181">
        <v>0</v>
      </c>
      <c r="F7" s="182" t="e">
        <f t="shared" si="0"/>
        <v>#DIV/0!</v>
      </c>
      <c r="G7" s="181">
        <v>0</v>
      </c>
      <c r="H7" s="182" t="e">
        <f t="shared" si="1"/>
        <v>#DIV/0!</v>
      </c>
    </row>
    <row r="8" spans="1:8" s="183" customFormat="1" ht="20.25" customHeight="1" x14ac:dyDescent="0.25">
      <c r="A8" s="180" t="s">
        <v>261</v>
      </c>
      <c r="B8" s="180" t="s">
        <v>22</v>
      </c>
      <c r="C8" s="180" t="s">
        <v>265</v>
      </c>
      <c r="D8" s="181">
        <v>11.14</v>
      </c>
      <c r="E8" s="181">
        <v>10.54</v>
      </c>
      <c r="F8" s="182">
        <f t="shared" si="0"/>
        <v>94.614003590664268</v>
      </c>
      <c r="G8" s="181">
        <v>7.49</v>
      </c>
      <c r="H8" s="182">
        <f t="shared" si="1"/>
        <v>67.23518850987432</v>
      </c>
    </row>
    <row r="9" spans="1:8" s="183" customFormat="1" ht="20.25" customHeight="1" x14ac:dyDescent="0.25">
      <c r="A9" s="180" t="s">
        <v>261</v>
      </c>
      <c r="B9" s="180" t="s">
        <v>267</v>
      </c>
      <c r="C9" s="180" t="s">
        <v>265</v>
      </c>
      <c r="D9" s="181">
        <v>3.41</v>
      </c>
      <c r="E9" s="181">
        <v>2.9</v>
      </c>
      <c r="F9" s="182">
        <f t="shared" si="0"/>
        <v>85.04398826979471</v>
      </c>
      <c r="G9" s="181">
        <v>2.2400000000000002</v>
      </c>
      <c r="H9" s="182">
        <f t="shared" si="1"/>
        <v>65.689149560117315</v>
      </c>
    </row>
    <row r="10" spans="1:8" s="183" customFormat="1" ht="20.25" customHeight="1" x14ac:dyDescent="0.25">
      <c r="A10" s="180" t="s">
        <v>261</v>
      </c>
      <c r="B10" s="180" t="s">
        <v>267</v>
      </c>
      <c r="C10" s="180" t="s">
        <v>266</v>
      </c>
      <c r="D10" s="181">
        <v>0</v>
      </c>
      <c r="E10" s="181">
        <v>0</v>
      </c>
      <c r="F10" s="182" t="e">
        <f t="shared" si="0"/>
        <v>#DIV/0!</v>
      </c>
      <c r="G10" s="181">
        <v>0</v>
      </c>
      <c r="H10" s="182" t="e">
        <f t="shared" si="1"/>
        <v>#DIV/0!</v>
      </c>
    </row>
    <row r="11" spans="1:8" s="183" customFormat="1" ht="20.25" customHeight="1" x14ac:dyDescent="0.25">
      <c r="A11" s="180" t="s">
        <v>261</v>
      </c>
      <c r="B11" s="180" t="s">
        <v>15</v>
      </c>
      <c r="C11" s="180" t="s">
        <v>265</v>
      </c>
      <c r="D11" s="181">
        <v>160.78</v>
      </c>
      <c r="E11" s="181">
        <v>150.11000000000001</v>
      </c>
      <c r="F11" s="182">
        <f t="shared" si="0"/>
        <v>93.363602438114199</v>
      </c>
      <c r="G11" s="181">
        <v>77.42</v>
      </c>
      <c r="H11" s="182">
        <f t="shared" si="1"/>
        <v>48.152755317825601</v>
      </c>
    </row>
    <row r="12" spans="1:8" s="183" customFormat="1" ht="20.25" customHeight="1" x14ac:dyDescent="0.25">
      <c r="A12" s="180" t="s">
        <v>261</v>
      </c>
      <c r="B12" s="180" t="s">
        <v>15</v>
      </c>
      <c r="C12" s="180" t="s">
        <v>266</v>
      </c>
      <c r="D12" s="181">
        <v>142.81</v>
      </c>
      <c r="E12" s="181">
        <v>113.53</v>
      </c>
      <c r="F12" s="182">
        <f t="shared" si="0"/>
        <v>79.497234087248785</v>
      </c>
      <c r="G12" s="181">
        <v>67.13</v>
      </c>
      <c r="H12" s="182">
        <f t="shared" si="1"/>
        <v>47.006512149009168</v>
      </c>
    </row>
    <row r="13" spans="1:8" s="183" customFormat="1" ht="20.25" customHeight="1" x14ac:dyDescent="0.25">
      <c r="A13" s="180" t="s">
        <v>261</v>
      </c>
      <c r="B13" s="180" t="s">
        <v>268</v>
      </c>
      <c r="C13" s="180" t="s">
        <v>263</v>
      </c>
      <c r="D13" s="181">
        <v>0.39</v>
      </c>
      <c r="E13" s="181">
        <v>0.35</v>
      </c>
      <c r="F13" s="182">
        <f t="shared" si="0"/>
        <v>89.743589743589737</v>
      </c>
      <c r="G13" s="181">
        <v>0.2</v>
      </c>
      <c r="H13" s="182">
        <f t="shared" si="1"/>
        <v>51.282051282051292</v>
      </c>
    </row>
    <row r="14" spans="1:8" s="183" customFormat="1" ht="20.25" customHeight="1" x14ac:dyDescent="0.25">
      <c r="A14" s="180" t="s">
        <v>261</v>
      </c>
      <c r="B14" s="180" t="s">
        <v>24</v>
      </c>
      <c r="C14" s="180" t="s">
        <v>265</v>
      </c>
      <c r="D14" s="181">
        <v>5.74</v>
      </c>
      <c r="E14" s="181">
        <v>5</v>
      </c>
      <c r="F14" s="182">
        <f t="shared" si="0"/>
        <v>87.108013937282223</v>
      </c>
      <c r="G14" s="181">
        <v>3.56</v>
      </c>
      <c r="H14" s="182">
        <f t="shared" si="1"/>
        <v>62.020905923344948</v>
      </c>
    </row>
    <row r="15" spans="1:8" s="183" customFormat="1" ht="20.25" customHeight="1" x14ac:dyDescent="0.25">
      <c r="A15" s="180" t="s">
        <v>261</v>
      </c>
      <c r="B15" s="180" t="s">
        <v>37</v>
      </c>
      <c r="C15" s="180" t="s">
        <v>263</v>
      </c>
      <c r="D15" s="181">
        <v>0.62</v>
      </c>
      <c r="E15" s="181">
        <v>0.5</v>
      </c>
      <c r="F15" s="182">
        <f t="shared" si="0"/>
        <v>80.645161290322591</v>
      </c>
      <c r="G15" s="181">
        <v>0.1</v>
      </c>
      <c r="H15" s="182">
        <f t="shared" si="1"/>
        <v>16.12903225806452</v>
      </c>
    </row>
    <row r="16" spans="1:8" s="183" customFormat="1" ht="20.25" customHeight="1" x14ac:dyDescent="0.25">
      <c r="A16" s="180" t="s">
        <v>261</v>
      </c>
      <c r="B16" s="180" t="s">
        <v>269</v>
      </c>
      <c r="C16" s="180" t="s">
        <v>263</v>
      </c>
      <c r="D16" s="181">
        <v>0.28000000000000003</v>
      </c>
      <c r="E16" s="181">
        <v>0.18</v>
      </c>
      <c r="F16" s="182">
        <f t="shared" si="0"/>
        <v>64.285714285714278</v>
      </c>
      <c r="G16" s="181">
        <v>7.0000000000000007E-2</v>
      </c>
      <c r="H16" s="182">
        <f t="shared" si="1"/>
        <v>25</v>
      </c>
    </row>
    <row r="17" spans="1:8" s="183" customFormat="1" ht="20.25" customHeight="1" x14ac:dyDescent="0.25">
      <c r="A17" s="180" t="s">
        <v>261</v>
      </c>
      <c r="B17" s="180" t="s">
        <v>270</v>
      </c>
      <c r="C17" s="180" t="s">
        <v>263</v>
      </c>
      <c r="D17" s="181">
        <v>0.27</v>
      </c>
      <c r="E17" s="181">
        <v>0.18</v>
      </c>
      <c r="F17" s="182">
        <f t="shared" si="0"/>
        <v>66.666666666666657</v>
      </c>
      <c r="G17" s="181">
        <v>0</v>
      </c>
      <c r="H17" s="182">
        <f t="shared" si="1"/>
        <v>0</v>
      </c>
    </row>
    <row r="18" spans="1:8" s="183" customFormat="1" ht="20.25" customHeight="1" x14ac:dyDescent="0.25">
      <c r="A18" s="180" t="s">
        <v>261</v>
      </c>
      <c r="B18" s="180" t="s">
        <v>271</v>
      </c>
      <c r="C18" s="180" t="s">
        <v>263</v>
      </c>
      <c r="D18" s="181">
        <v>5.15</v>
      </c>
      <c r="E18" s="181">
        <v>4.62</v>
      </c>
      <c r="F18" s="182">
        <f t="shared" si="0"/>
        <v>89.708737864077676</v>
      </c>
      <c r="G18" s="181">
        <v>3.87</v>
      </c>
      <c r="H18" s="182">
        <f t="shared" si="1"/>
        <v>75.145631067961162</v>
      </c>
    </row>
    <row r="19" spans="1:8" s="183" customFormat="1" ht="20.25" customHeight="1" x14ac:dyDescent="0.25">
      <c r="A19" s="180" t="s">
        <v>261</v>
      </c>
      <c r="B19" s="180" t="s">
        <v>47</v>
      </c>
      <c r="C19" s="180" t="s">
        <v>263</v>
      </c>
      <c r="D19" s="181">
        <v>23.36</v>
      </c>
      <c r="E19" s="181">
        <v>16.62</v>
      </c>
      <c r="F19" s="182">
        <f t="shared" si="0"/>
        <v>71.147260273972606</v>
      </c>
      <c r="G19" s="181">
        <v>15.65</v>
      </c>
      <c r="H19" s="182">
        <f t="shared" si="1"/>
        <v>66.994863013698634</v>
      </c>
    </row>
    <row r="20" spans="1:8" s="183" customFormat="1" ht="20.25" customHeight="1" x14ac:dyDescent="0.25">
      <c r="A20" s="180" t="s">
        <v>261</v>
      </c>
      <c r="B20" s="180" t="s">
        <v>49</v>
      </c>
      <c r="C20" s="180" t="s">
        <v>263</v>
      </c>
      <c r="D20" s="181">
        <v>19.600000000000001</v>
      </c>
      <c r="E20" s="181">
        <v>16.559999999999999</v>
      </c>
      <c r="F20" s="182">
        <f t="shared" si="0"/>
        <v>84.489795918367335</v>
      </c>
      <c r="G20" s="181">
        <v>15.97</v>
      </c>
      <c r="H20" s="182">
        <f t="shared" si="1"/>
        <v>81.479591836734684</v>
      </c>
    </row>
    <row r="21" spans="1:8" s="183" customFormat="1" ht="20.25" customHeight="1" x14ac:dyDescent="0.25">
      <c r="A21" s="180" t="s">
        <v>261</v>
      </c>
      <c r="B21" s="180" t="s">
        <v>272</v>
      </c>
      <c r="C21" s="180" t="s">
        <v>263</v>
      </c>
      <c r="D21" s="181">
        <v>8.43</v>
      </c>
      <c r="E21" s="181">
        <v>7.16</v>
      </c>
      <c r="F21" s="182">
        <f t="shared" si="0"/>
        <v>84.934756820877823</v>
      </c>
      <c r="G21" s="181">
        <v>5.28</v>
      </c>
      <c r="H21" s="182">
        <f t="shared" si="1"/>
        <v>62.633451957295385</v>
      </c>
    </row>
    <row r="22" spans="1:8" s="183" customFormat="1" ht="20.25" customHeight="1" x14ac:dyDescent="0.25">
      <c r="A22" s="180" t="s">
        <v>261</v>
      </c>
      <c r="B22" s="180" t="s">
        <v>273</v>
      </c>
      <c r="C22" s="180" t="s">
        <v>263</v>
      </c>
      <c r="D22" s="181">
        <v>5.08</v>
      </c>
      <c r="E22" s="181">
        <v>4.9000000000000004</v>
      </c>
      <c r="F22" s="182">
        <f t="shared" si="0"/>
        <v>96.456692913385837</v>
      </c>
      <c r="G22" s="181">
        <v>1.51</v>
      </c>
      <c r="H22" s="182">
        <f t="shared" si="1"/>
        <v>29.724409448818896</v>
      </c>
    </row>
    <row r="23" spans="1:8" s="183" customFormat="1" ht="20.25" customHeight="1" x14ac:dyDescent="0.25">
      <c r="A23" s="180" t="s">
        <v>261</v>
      </c>
      <c r="B23" s="180" t="s">
        <v>274</v>
      </c>
      <c r="C23" s="180" t="s">
        <v>263</v>
      </c>
      <c r="D23" s="181">
        <v>19.399999999999999</v>
      </c>
      <c r="E23" s="181">
        <v>19.399999999999999</v>
      </c>
      <c r="F23" s="182">
        <f t="shared" si="0"/>
        <v>100</v>
      </c>
      <c r="G23" s="181">
        <v>19.399999999999999</v>
      </c>
      <c r="H23" s="182">
        <f t="shared" si="1"/>
        <v>100</v>
      </c>
    </row>
    <row r="24" spans="1:8" s="183" customFormat="1" ht="20.25" customHeight="1" x14ac:dyDescent="0.25">
      <c r="A24" s="180" t="s">
        <v>261</v>
      </c>
      <c r="B24" s="180" t="s">
        <v>275</v>
      </c>
      <c r="C24" s="180" t="s">
        <v>265</v>
      </c>
      <c r="D24" s="181">
        <v>11.31</v>
      </c>
      <c r="E24" s="181">
        <v>9.31</v>
      </c>
      <c r="F24" s="182">
        <f t="shared" si="0"/>
        <v>82.316534040671968</v>
      </c>
      <c r="G24" s="181">
        <v>5.0999999999999996</v>
      </c>
      <c r="H24" s="182">
        <f t="shared" si="1"/>
        <v>45.092838196286465</v>
      </c>
    </row>
    <row r="25" spans="1:8" s="183" customFormat="1" ht="20.25" customHeight="1" x14ac:dyDescent="0.25">
      <c r="A25" s="180" t="s">
        <v>261</v>
      </c>
      <c r="B25" s="180" t="s">
        <v>275</v>
      </c>
      <c r="C25" s="180" t="s">
        <v>266</v>
      </c>
      <c r="D25" s="181">
        <v>0</v>
      </c>
      <c r="E25" s="181">
        <v>0</v>
      </c>
      <c r="F25" s="182" t="e">
        <f t="shared" si="0"/>
        <v>#DIV/0!</v>
      </c>
      <c r="G25" s="181">
        <v>0</v>
      </c>
      <c r="H25" s="182" t="e">
        <f t="shared" si="1"/>
        <v>#DIV/0!</v>
      </c>
    </row>
    <row r="26" spans="1:8" s="183" customFormat="1" ht="20.25" customHeight="1" x14ac:dyDescent="0.25">
      <c r="A26" s="180" t="s">
        <v>261</v>
      </c>
      <c r="B26" s="180" t="s">
        <v>26</v>
      </c>
      <c r="C26" s="180" t="s">
        <v>265</v>
      </c>
      <c r="D26" s="181">
        <v>9.6</v>
      </c>
      <c r="E26" s="181">
        <v>7.6</v>
      </c>
      <c r="F26" s="182">
        <f t="shared" si="0"/>
        <v>79.166666666666657</v>
      </c>
      <c r="G26" s="181">
        <v>4.8499999999999996</v>
      </c>
      <c r="H26" s="182">
        <f t="shared" si="1"/>
        <v>50.520833333333336</v>
      </c>
    </row>
    <row r="27" spans="1:8" s="183" customFormat="1" ht="20.25" customHeight="1" x14ac:dyDescent="0.25">
      <c r="A27" s="180" t="s">
        <v>261</v>
      </c>
      <c r="B27" s="180" t="s">
        <v>26</v>
      </c>
      <c r="C27" s="180" t="s">
        <v>266</v>
      </c>
      <c r="D27" s="181">
        <v>0</v>
      </c>
      <c r="E27" s="181">
        <v>0</v>
      </c>
      <c r="F27" s="182" t="e">
        <f t="shared" si="0"/>
        <v>#DIV/0!</v>
      </c>
      <c r="G27" s="181">
        <v>0</v>
      </c>
      <c r="H27" s="182" t="e">
        <f t="shared" si="1"/>
        <v>#DIV/0!</v>
      </c>
    </row>
    <row r="28" spans="1:8" s="183" customFormat="1" ht="20.25" customHeight="1" x14ac:dyDescent="0.25">
      <c r="A28" s="180" t="s">
        <v>261</v>
      </c>
      <c r="B28" s="180" t="s">
        <v>276</v>
      </c>
      <c r="C28" s="180" t="s">
        <v>263</v>
      </c>
      <c r="D28" s="181">
        <v>6.8</v>
      </c>
      <c r="E28" s="181">
        <v>6.64</v>
      </c>
      <c r="F28" s="182">
        <f t="shared" si="0"/>
        <v>97.647058823529406</v>
      </c>
      <c r="G28" s="181">
        <v>6.64</v>
      </c>
      <c r="H28" s="182">
        <f t="shared" si="1"/>
        <v>97.647058823529406</v>
      </c>
    </row>
    <row r="29" spans="1:8" s="183" customFormat="1" ht="20.25" customHeight="1" x14ac:dyDescent="0.25">
      <c r="A29" s="180" t="s">
        <v>261</v>
      </c>
      <c r="B29" s="180" t="s">
        <v>277</v>
      </c>
      <c r="C29" s="180" t="s">
        <v>263</v>
      </c>
      <c r="D29" s="181">
        <v>0.31</v>
      </c>
      <c r="E29" s="181">
        <v>0.26</v>
      </c>
      <c r="F29" s="182">
        <f t="shared" si="0"/>
        <v>83.870967741935488</v>
      </c>
      <c r="G29" s="181">
        <v>0.04</v>
      </c>
      <c r="H29" s="182">
        <f t="shared" si="1"/>
        <v>12.903225806451612</v>
      </c>
    </row>
    <row r="30" spans="1:8" s="183" customFormat="1" ht="20.25" customHeight="1" x14ac:dyDescent="0.25">
      <c r="A30" s="180" t="s">
        <v>261</v>
      </c>
      <c r="B30" s="180" t="s">
        <v>34</v>
      </c>
      <c r="C30" s="180" t="s">
        <v>263</v>
      </c>
      <c r="D30" s="181">
        <v>44.68</v>
      </c>
      <c r="E30" s="181">
        <v>38.159999999999997</v>
      </c>
      <c r="F30" s="182">
        <f t="shared" si="0"/>
        <v>85.407341092211269</v>
      </c>
      <c r="G30" s="181">
        <v>24.99</v>
      </c>
      <c r="H30" s="182">
        <f t="shared" si="1"/>
        <v>55.931065353625776</v>
      </c>
    </row>
    <row r="31" spans="1:8" s="183" customFormat="1" ht="20.25" customHeight="1" x14ac:dyDescent="0.25">
      <c r="A31" s="180" t="s">
        <v>261</v>
      </c>
      <c r="B31" s="180" t="s">
        <v>278</v>
      </c>
      <c r="C31" s="180" t="s">
        <v>263</v>
      </c>
      <c r="D31" s="181">
        <v>2.52</v>
      </c>
      <c r="E31" s="181">
        <v>2.2400000000000002</v>
      </c>
      <c r="F31" s="182">
        <f t="shared" si="0"/>
        <v>88.8888888888889</v>
      </c>
      <c r="G31" s="181">
        <v>1.28</v>
      </c>
      <c r="H31" s="182">
        <f t="shared" si="1"/>
        <v>50.793650793650791</v>
      </c>
    </row>
    <row r="32" spans="1:8" s="183" customFormat="1" ht="20.25" customHeight="1" x14ac:dyDescent="0.25">
      <c r="A32" s="180" t="s">
        <v>261</v>
      </c>
      <c r="B32" s="180" t="s">
        <v>279</v>
      </c>
      <c r="C32" s="180" t="s">
        <v>263</v>
      </c>
      <c r="D32" s="181">
        <v>15.73</v>
      </c>
      <c r="E32" s="181">
        <v>13.68</v>
      </c>
      <c r="F32" s="182">
        <f t="shared" si="0"/>
        <v>86.967577876668784</v>
      </c>
      <c r="G32" s="181">
        <v>7.05</v>
      </c>
      <c r="H32" s="182">
        <f t="shared" si="1"/>
        <v>44.818817546090273</v>
      </c>
    </row>
    <row r="33" spans="1:8" s="183" customFormat="1" ht="20.25" customHeight="1" x14ac:dyDescent="0.25">
      <c r="A33" s="180" t="s">
        <v>261</v>
      </c>
      <c r="B33" s="180" t="s">
        <v>42</v>
      </c>
      <c r="C33" s="180" t="s">
        <v>263</v>
      </c>
      <c r="D33" s="181">
        <v>1.02</v>
      </c>
      <c r="E33" s="181">
        <v>0.77</v>
      </c>
      <c r="F33" s="182">
        <f t="shared" si="0"/>
        <v>75.490196078431367</v>
      </c>
      <c r="G33" s="181">
        <v>0.67</v>
      </c>
      <c r="H33" s="182">
        <f t="shared" si="1"/>
        <v>65.686274509803923</v>
      </c>
    </row>
    <row r="34" spans="1:8" s="183" customFormat="1" ht="20.25" customHeight="1" x14ac:dyDescent="0.25">
      <c r="A34" s="180" t="s">
        <v>261</v>
      </c>
      <c r="B34" s="180" t="s">
        <v>280</v>
      </c>
      <c r="C34" s="180" t="s">
        <v>263</v>
      </c>
      <c r="D34" s="181">
        <v>0</v>
      </c>
      <c r="E34" s="181">
        <v>0</v>
      </c>
      <c r="F34" s="182" t="e">
        <f t="shared" si="0"/>
        <v>#DIV/0!</v>
      </c>
      <c r="G34" s="181">
        <v>0</v>
      </c>
      <c r="H34" s="182" t="e">
        <f t="shared" si="1"/>
        <v>#DIV/0!</v>
      </c>
    </row>
    <row r="35" spans="1:8" s="183" customFormat="1" ht="20.25" customHeight="1" x14ac:dyDescent="0.25">
      <c r="A35" s="180" t="s">
        <v>261</v>
      </c>
      <c r="B35" s="180" t="s">
        <v>281</v>
      </c>
      <c r="C35" s="180" t="s">
        <v>263</v>
      </c>
      <c r="D35" s="181">
        <v>0</v>
      </c>
      <c r="E35" s="181">
        <v>0</v>
      </c>
      <c r="F35" s="182" t="e">
        <f t="shared" si="0"/>
        <v>#DIV/0!</v>
      </c>
      <c r="G35" s="181">
        <v>0</v>
      </c>
      <c r="H35" s="182" t="e">
        <f t="shared" si="1"/>
        <v>#DIV/0!</v>
      </c>
    </row>
    <row r="36" spans="1:8" s="183" customFormat="1" ht="20.25" customHeight="1" x14ac:dyDescent="0.25">
      <c r="A36" s="180" t="s">
        <v>261</v>
      </c>
      <c r="B36" s="180" t="s">
        <v>282</v>
      </c>
      <c r="C36" s="180" t="s">
        <v>265</v>
      </c>
      <c r="D36" s="181">
        <v>0.31</v>
      </c>
      <c r="E36" s="181">
        <v>0.28999999999999998</v>
      </c>
      <c r="F36" s="182">
        <f t="shared" si="0"/>
        <v>93.548387096774192</v>
      </c>
      <c r="G36" s="181">
        <v>0.27</v>
      </c>
      <c r="H36" s="182">
        <f t="shared" si="1"/>
        <v>87.096774193548399</v>
      </c>
    </row>
    <row r="37" spans="1:8" s="183" customFormat="1" ht="20.25" customHeight="1" x14ac:dyDescent="0.25">
      <c r="A37" s="180" t="s">
        <v>261</v>
      </c>
      <c r="B37" s="180" t="s">
        <v>27</v>
      </c>
      <c r="C37" s="180" t="s">
        <v>265</v>
      </c>
      <c r="D37" s="181">
        <v>6.28</v>
      </c>
      <c r="E37" s="181">
        <v>4.88</v>
      </c>
      <c r="F37" s="182">
        <f t="shared" si="0"/>
        <v>77.70700636942675</v>
      </c>
      <c r="G37" s="181">
        <v>3.56</v>
      </c>
      <c r="H37" s="182">
        <f t="shared" si="1"/>
        <v>56.687898089171973</v>
      </c>
    </row>
    <row r="38" spans="1:8" s="183" customFormat="1" ht="20.25" customHeight="1" x14ac:dyDescent="0.25">
      <c r="A38" s="180" t="s">
        <v>261</v>
      </c>
      <c r="B38" s="180" t="s">
        <v>27</v>
      </c>
      <c r="C38" s="180" t="s">
        <v>266</v>
      </c>
      <c r="D38" s="181">
        <v>0</v>
      </c>
      <c r="E38" s="181">
        <v>0</v>
      </c>
      <c r="F38" s="182" t="e">
        <f t="shared" si="0"/>
        <v>#DIV/0!</v>
      </c>
      <c r="G38" s="181">
        <v>0</v>
      </c>
      <c r="H38" s="182" t="e">
        <f t="shared" si="1"/>
        <v>#DIV/0!</v>
      </c>
    </row>
    <row r="39" spans="1:8" s="183" customFormat="1" ht="20.25" customHeight="1" x14ac:dyDescent="0.25">
      <c r="A39" s="180" t="s">
        <v>261</v>
      </c>
      <c r="B39" s="180" t="s">
        <v>283</v>
      </c>
      <c r="C39" s="180" t="s">
        <v>263</v>
      </c>
      <c r="D39" s="181">
        <v>4.95</v>
      </c>
      <c r="E39" s="181">
        <v>4.7</v>
      </c>
      <c r="F39" s="182">
        <f t="shared" si="0"/>
        <v>94.949494949494948</v>
      </c>
      <c r="G39" s="181">
        <v>0.97</v>
      </c>
      <c r="H39" s="182">
        <f t="shared" si="1"/>
        <v>19.595959595959595</v>
      </c>
    </row>
    <row r="40" spans="1:8" s="183" customFormat="1" ht="20.25" customHeight="1" x14ac:dyDescent="0.25">
      <c r="A40" s="180" t="s">
        <v>261</v>
      </c>
      <c r="B40" s="180" t="s">
        <v>44</v>
      </c>
      <c r="C40" s="180" t="s">
        <v>263</v>
      </c>
      <c r="D40" s="181">
        <v>2.16</v>
      </c>
      <c r="E40" s="181">
        <v>1.85</v>
      </c>
      <c r="F40" s="182">
        <f t="shared" si="0"/>
        <v>85.648148148148152</v>
      </c>
      <c r="G40" s="181">
        <v>1.02</v>
      </c>
      <c r="H40" s="182">
        <f t="shared" si="1"/>
        <v>47.222222222222221</v>
      </c>
    </row>
    <row r="41" spans="1:8" s="183" customFormat="1" ht="20.25" customHeight="1" x14ac:dyDescent="0.25">
      <c r="A41" s="180" t="s">
        <v>261</v>
      </c>
      <c r="B41" s="180" t="s">
        <v>16</v>
      </c>
      <c r="C41" s="180" t="s">
        <v>265</v>
      </c>
      <c r="D41" s="181">
        <v>166.27</v>
      </c>
      <c r="E41" s="181">
        <v>148.47999999999999</v>
      </c>
      <c r="F41" s="182">
        <f t="shared" si="0"/>
        <v>89.300535273951994</v>
      </c>
      <c r="G41" s="181">
        <v>63.02</v>
      </c>
      <c r="H41" s="182">
        <f t="shared" si="1"/>
        <v>37.902207253262766</v>
      </c>
    </row>
    <row r="42" spans="1:8" s="183" customFormat="1" ht="20.25" customHeight="1" x14ac:dyDescent="0.25">
      <c r="A42" s="180" t="s">
        <v>261</v>
      </c>
      <c r="B42" s="180" t="s">
        <v>16</v>
      </c>
      <c r="C42" s="180" t="s">
        <v>266</v>
      </c>
      <c r="D42" s="181">
        <v>0</v>
      </c>
      <c r="E42" s="181">
        <v>0</v>
      </c>
      <c r="F42" s="182" t="e">
        <f t="shared" si="0"/>
        <v>#DIV/0!</v>
      </c>
      <c r="G42" s="181">
        <v>0</v>
      </c>
      <c r="H42" s="182" t="e">
        <f t="shared" si="1"/>
        <v>#DIV/0!</v>
      </c>
    </row>
    <row r="43" spans="1:8" s="183" customFormat="1" ht="20.25" customHeight="1" x14ac:dyDescent="0.25">
      <c r="A43" s="180" t="s">
        <v>261</v>
      </c>
      <c r="B43" s="180" t="s">
        <v>284</v>
      </c>
      <c r="C43" s="180" t="s">
        <v>263</v>
      </c>
      <c r="D43" s="181">
        <v>0.42</v>
      </c>
      <c r="E43" s="181">
        <v>0.32</v>
      </c>
      <c r="F43" s="182">
        <f t="shared" si="0"/>
        <v>76.190476190476204</v>
      </c>
      <c r="G43" s="181">
        <v>0.15</v>
      </c>
      <c r="H43" s="182">
        <f t="shared" si="1"/>
        <v>35.714285714285715</v>
      </c>
    </row>
    <row r="44" spans="1:8" s="183" customFormat="1" ht="20.25" customHeight="1" x14ac:dyDescent="0.25">
      <c r="A44" s="180" t="s">
        <v>261</v>
      </c>
      <c r="B44" s="180" t="s">
        <v>29</v>
      </c>
      <c r="C44" s="180" t="s">
        <v>265</v>
      </c>
      <c r="D44" s="181">
        <v>3.34</v>
      </c>
      <c r="E44" s="181">
        <v>2.96</v>
      </c>
      <c r="F44" s="182">
        <f t="shared" si="0"/>
        <v>88.622754491017957</v>
      </c>
      <c r="G44" s="181">
        <v>1.59</v>
      </c>
      <c r="H44" s="182">
        <f t="shared" si="1"/>
        <v>47.604790419161681</v>
      </c>
    </row>
    <row r="45" spans="1:8" s="183" customFormat="1" ht="20.25" customHeight="1" x14ac:dyDescent="0.25">
      <c r="A45" s="180" t="s">
        <v>261</v>
      </c>
      <c r="B45" s="180" t="s">
        <v>285</v>
      </c>
      <c r="C45" s="180" t="s">
        <v>265</v>
      </c>
      <c r="D45" s="181">
        <v>61.54</v>
      </c>
      <c r="E45" s="181">
        <v>52.6</v>
      </c>
      <c r="F45" s="182">
        <f t="shared" si="0"/>
        <v>85.472863178420539</v>
      </c>
      <c r="G45" s="181">
        <v>27.76</v>
      </c>
      <c r="H45" s="182">
        <f t="shared" si="1"/>
        <v>45.108872278193047</v>
      </c>
    </row>
    <row r="46" spans="1:8" s="183" customFormat="1" ht="20.25" customHeight="1" x14ac:dyDescent="0.25">
      <c r="A46" s="180" t="s">
        <v>261</v>
      </c>
      <c r="B46" s="180" t="s">
        <v>285</v>
      </c>
      <c r="C46" s="180" t="s">
        <v>266</v>
      </c>
      <c r="D46" s="181">
        <v>0</v>
      </c>
      <c r="E46" s="181">
        <v>0</v>
      </c>
      <c r="F46" s="182" t="e">
        <f t="shared" si="0"/>
        <v>#DIV/0!</v>
      </c>
      <c r="G46" s="181">
        <v>0</v>
      </c>
      <c r="H46" s="182" t="e">
        <f t="shared" si="1"/>
        <v>#DIV/0!</v>
      </c>
    </row>
    <row r="47" spans="1:8" s="183" customFormat="1" ht="20.25" customHeight="1" x14ac:dyDescent="0.25">
      <c r="A47" s="180" t="s">
        <v>261</v>
      </c>
      <c r="B47" s="180" t="s">
        <v>286</v>
      </c>
      <c r="C47" s="180" t="s">
        <v>263</v>
      </c>
      <c r="D47" s="181">
        <v>2.25</v>
      </c>
      <c r="E47" s="181">
        <v>1.46</v>
      </c>
      <c r="F47" s="182">
        <f t="shared" si="0"/>
        <v>64.888888888888886</v>
      </c>
      <c r="G47" s="181">
        <v>0.86</v>
      </c>
      <c r="H47" s="182">
        <f t="shared" si="1"/>
        <v>38.222222222222221</v>
      </c>
    </row>
    <row r="48" spans="1:8" s="185" customFormat="1" ht="33.75" customHeight="1" x14ac:dyDescent="0.25">
      <c r="A48" s="999" t="s">
        <v>287</v>
      </c>
      <c r="B48" s="999"/>
      <c r="C48" s="999"/>
      <c r="D48" s="184">
        <f>SUM(D3:D47)</f>
        <v>829.36999999999966</v>
      </c>
      <c r="E48" s="184">
        <f>SUM(E3:E47)</f>
        <v>726.25000000000034</v>
      </c>
      <c r="F48" s="184">
        <f t="shared" si="0"/>
        <v>87.566466112832714</v>
      </c>
      <c r="G48" s="184">
        <f>SUM(G3:G47)</f>
        <v>405.44999999999993</v>
      </c>
      <c r="H48" s="184">
        <f t="shared" si="1"/>
        <v>48.886504214041992</v>
      </c>
    </row>
    <row r="50" spans="8:8" x14ac:dyDescent="0.25">
      <c r="H50" s="186"/>
    </row>
  </sheetData>
  <mergeCells count="2">
    <mergeCell ref="A1:H1"/>
    <mergeCell ref="A48:C4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8"/>
  <sheetViews>
    <sheetView workbookViewId="0">
      <selection activeCell="J2" sqref="J2"/>
    </sheetView>
  </sheetViews>
  <sheetFormatPr defaultColWidth="11.42578125" defaultRowHeight="15" x14ac:dyDescent="0.25"/>
  <cols>
    <col min="1" max="1" width="13" style="187" customWidth="1"/>
    <col min="2" max="2" width="28.28515625" style="187" customWidth="1"/>
    <col min="3" max="3" width="13" style="187" customWidth="1"/>
    <col min="4" max="4" width="14" style="187" customWidth="1"/>
    <col min="5" max="5" width="14.42578125" style="187" customWidth="1"/>
    <col min="6" max="6" width="11.5703125" style="187" customWidth="1"/>
    <col min="7" max="255" width="13" style="187" customWidth="1"/>
    <col min="256" max="16384" width="11.42578125" style="177"/>
  </cols>
  <sheetData>
    <row r="1" spans="1:255" ht="48.75" customHeight="1" x14ac:dyDescent="0.25">
      <c r="A1" s="1000" t="s">
        <v>288</v>
      </c>
      <c r="B1" s="1001"/>
      <c r="C1" s="1001"/>
      <c r="D1" s="1001"/>
      <c r="E1" s="1001"/>
      <c r="F1" s="1001"/>
      <c r="G1" s="1002"/>
    </row>
    <row r="2" spans="1:255" s="190" customFormat="1" ht="132.75" customHeight="1" x14ac:dyDescent="0.25">
      <c r="A2" s="188" t="s">
        <v>253</v>
      </c>
      <c r="B2" s="188" t="s">
        <v>254</v>
      </c>
      <c r="C2" s="188" t="s">
        <v>255</v>
      </c>
      <c r="D2" s="188" t="s">
        <v>289</v>
      </c>
      <c r="E2" s="188" t="s">
        <v>290</v>
      </c>
      <c r="F2" s="188" t="s">
        <v>291</v>
      </c>
      <c r="G2" s="188" t="s">
        <v>292</v>
      </c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CR2" s="189"/>
      <c r="CS2" s="189"/>
      <c r="CT2" s="189"/>
      <c r="CU2" s="189"/>
      <c r="CV2" s="189"/>
      <c r="CW2" s="189"/>
      <c r="CX2" s="189"/>
      <c r="CY2" s="189"/>
      <c r="CZ2" s="189"/>
      <c r="DA2" s="189"/>
      <c r="DB2" s="189"/>
      <c r="DC2" s="189"/>
      <c r="DD2" s="189"/>
      <c r="DE2" s="189"/>
      <c r="DF2" s="189"/>
      <c r="DG2" s="189"/>
      <c r="DH2" s="189"/>
      <c r="DI2" s="189"/>
      <c r="DJ2" s="189"/>
      <c r="DK2" s="189"/>
      <c r="DL2" s="189"/>
      <c r="DM2" s="189"/>
      <c r="DN2" s="189"/>
      <c r="DO2" s="189"/>
      <c r="DP2" s="189"/>
      <c r="DQ2" s="189"/>
      <c r="DR2" s="189"/>
      <c r="DS2" s="189"/>
      <c r="DT2" s="189"/>
      <c r="DU2" s="189"/>
      <c r="DV2" s="189"/>
      <c r="DW2" s="189"/>
      <c r="DX2" s="189"/>
      <c r="DY2" s="189"/>
      <c r="DZ2" s="189"/>
      <c r="EA2" s="189"/>
      <c r="EB2" s="189"/>
      <c r="EC2" s="189"/>
      <c r="ED2" s="189"/>
      <c r="EE2" s="189"/>
      <c r="EF2" s="189"/>
      <c r="EG2" s="189"/>
      <c r="EH2" s="189"/>
      <c r="EI2" s="189"/>
      <c r="EJ2" s="189"/>
      <c r="EK2" s="189"/>
      <c r="EL2" s="189"/>
      <c r="EM2" s="189"/>
      <c r="EN2" s="189"/>
      <c r="EO2" s="189"/>
      <c r="EP2" s="189"/>
      <c r="EQ2" s="189"/>
      <c r="ER2" s="189"/>
      <c r="ES2" s="189"/>
      <c r="ET2" s="189"/>
      <c r="EU2" s="189"/>
      <c r="EV2" s="189"/>
      <c r="EW2" s="189"/>
      <c r="EX2" s="189"/>
      <c r="EY2" s="189"/>
      <c r="EZ2" s="189"/>
      <c r="FA2" s="189"/>
      <c r="FB2" s="189"/>
      <c r="FC2" s="189"/>
      <c r="FD2" s="189"/>
      <c r="FE2" s="189"/>
      <c r="FF2" s="189"/>
      <c r="FG2" s="189"/>
      <c r="FH2" s="189"/>
      <c r="FI2" s="189"/>
      <c r="FJ2" s="189"/>
      <c r="FK2" s="189"/>
      <c r="FL2" s="189"/>
      <c r="FM2" s="189"/>
      <c r="FN2" s="189"/>
      <c r="FO2" s="189"/>
      <c r="FP2" s="189"/>
      <c r="FQ2" s="189"/>
      <c r="FR2" s="189"/>
      <c r="FS2" s="189"/>
      <c r="FT2" s="189"/>
      <c r="FU2" s="189"/>
      <c r="FV2" s="189"/>
      <c r="FW2" s="189"/>
      <c r="FX2" s="189"/>
      <c r="FY2" s="189"/>
      <c r="FZ2" s="189"/>
      <c r="GA2" s="189"/>
      <c r="GB2" s="189"/>
      <c r="GC2" s="189"/>
      <c r="GD2" s="189"/>
      <c r="GE2" s="189"/>
      <c r="GF2" s="189"/>
      <c r="GG2" s="189"/>
      <c r="GH2" s="189"/>
      <c r="GI2" s="189"/>
      <c r="GJ2" s="189"/>
      <c r="GK2" s="189"/>
      <c r="GL2" s="189"/>
      <c r="GM2" s="189"/>
      <c r="GN2" s="189"/>
      <c r="GO2" s="189"/>
      <c r="GP2" s="189"/>
      <c r="GQ2" s="189"/>
      <c r="GR2" s="189"/>
      <c r="GS2" s="189"/>
      <c r="GT2" s="189"/>
      <c r="GU2" s="189"/>
      <c r="GV2" s="189"/>
      <c r="GW2" s="189"/>
      <c r="GX2" s="189"/>
      <c r="GY2" s="189"/>
      <c r="GZ2" s="189"/>
      <c r="HA2" s="189"/>
      <c r="HB2" s="189"/>
      <c r="HC2" s="189"/>
      <c r="HD2" s="189"/>
      <c r="HE2" s="189"/>
      <c r="HF2" s="189"/>
      <c r="HG2" s="189"/>
      <c r="HH2" s="189"/>
      <c r="HI2" s="189"/>
      <c r="HJ2" s="189"/>
      <c r="HK2" s="189"/>
      <c r="HL2" s="189"/>
      <c r="HM2" s="189"/>
      <c r="HN2" s="189"/>
      <c r="HO2" s="189"/>
      <c r="HP2" s="189"/>
      <c r="HQ2" s="189"/>
      <c r="HR2" s="189"/>
      <c r="HS2" s="189"/>
      <c r="HT2" s="189"/>
      <c r="HU2" s="189"/>
      <c r="HV2" s="189"/>
      <c r="HW2" s="189"/>
      <c r="HX2" s="189"/>
      <c r="HY2" s="189"/>
      <c r="HZ2" s="189"/>
      <c r="IA2" s="189"/>
      <c r="IB2" s="189"/>
      <c r="IC2" s="189"/>
      <c r="ID2" s="189"/>
      <c r="IE2" s="189"/>
      <c r="IF2" s="189"/>
      <c r="IG2" s="189"/>
      <c r="IH2" s="189"/>
      <c r="II2" s="189"/>
      <c r="IJ2" s="189"/>
      <c r="IK2" s="189"/>
      <c r="IL2" s="189"/>
      <c r="IM2" s="189"/>
      <c r="IN2" s="189"/>
      <c r="IO2" s="189"/>
      <c r="IP2" s="189"/>
      <c r="IQ2" s="189"/>
      <c r="IR2" s="189"/>
      <c r="IS2" s="189"/>
      <c r="IT2" s="189"/>
      <c r="IU2" s="189"/>
    </row>
    <row r="3" spans="1:255" s="195" customFormat="1" ht="16.5" customHeight="1" x14ac:dyDescent="0.25">
      <c r="A3" s="191" t="s">
        <v>261</v>
      </c>
      <c r="B3" s="191" t="s">
        <v>262</v>
      </c>
      <c r="C3" s="191" t="s">
        <v>263</v>
      </c>
      <c r="D3" s="192">
        <v>19.11</v>
      </c>
      <c r="E3" s="192">
        <v>19.11</v>
      </c>
      <c r="F3" s="192">
        <v>0</v>
      </c>
      <c r="G3" s="193">
        <f>E3/D3*100</f>
        <v>100</v>
      </c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  <c r="DO3" s="194"/>
      <c r="DP3" s="194"/>
      <c r="DQ3" s="194"/>
      <c r="DR3" s="194"/>
      <c r="DS3" s="194"/>
      <c r="DT3" s="194"/>
      <c r="DU3" s="194"/>
      <c r="DV3" s="194"/>
      <c r="DW3" s="194"/>
      <c r="DX3" s="194"/>
      <c r="DY3" s="194"/>
      <c r="DZ3" s="194"/>
      <c r="EA3" s="194"/>
      <c r="EB3" s="194"/>
      <c r="EC3" s="194"/>
      <c r="ED3" s="194"/>
      <c r="EE3" s="194"/>
      <c r="EF3" s="194"/>
      <c r="EG3" s="194"/>
      <c r="EH3" s="194"/>
      <c r="EI3" s="194"/>
      <c r="EJ3" s="194"/>
      <c r="EK3" s="194"/>
      <c r="EL3" s="194"/>
      <c r="EM3" s="194"/>
      <c r="EN3" s="194"/>
      <c r="EO3" s="194"/>
      <c r="EP3" s="194"/>
      <c r="EQ3" s="194"/>
      <c r="ER3" s="194"/>
      <c r="ES3" s="194"/>
      <c r="ET3" s="194"/>
      <c r="EU3" s="194"/>
      <c r="EV3" s="194"/>
      <c r="EW3" s="194"/>
      <c r="EX3" s="194"/>
      <c r="EY3" s="194"/>
      <c r="EZ3" s="194"/>
      <c r="FA3" s="194"/>
      <c r="FB3" s="194"/>
      <c r="FC3" s="194"/>
      <c r="FD3" s="194"/>
      <c r="FE3" s="194"/>
      <c r="FF3" s="194"/>
      <c r="FG3" s="194"/>
      <c r="FH3" s="194"/>
      <c r="FI3" s="194"/>
      <c r="FJ3" s="194"/>
      <c r="FK3" s="194"/>
      <c r="FL3" s="194"/>
      <c r="FM3" s="194"/>
      <c r="FN3" s="194"/>
      <c r="FO3" s="194"/>
      <c r="FP3" s="194"/>
      <c r="FQ3" s="194"/>
      <c r="FR3" s="194"/>
      <c r="FS3" s="194"/>
      <c r="FT3" s="194"/>
      <c r="FU3" s="194"/>
      <c r="FV3" s="194"/>
      <c r="FW3" s="194"/>
      <c r="FX3" s="194"/>
      <c r="FY3" s="194"/>
      <c r="FZ3" s="194"/>
      <c r="GA3" s="194"/>
      <c r="GB3" s="194"/>
      <c r="GC3" s="194"/>
      <c r="GD3" s="194"/>
      <c r="GE3" s="194"/>
      <c r="GF3" s="194"/>
      <c r="GG3" s="194"/>
      <c r="GH3" s="194"/>
      <c r="GI3" s="194"/>
      <c r="GJ3" s="194"/>
      <c r="GK3" s="194"/>
      <c r="GL3" s="194"/>
      <c r="GM3" s="194"/>
      <c r="GN3" s="194"/>
      <c r="GO3" s="194"/>
      <c r="GP3" s="194"/>
      <c r="GQ3" s="194"/>
      <c r="GR3" s="194"/>
      <c r="GS3" s="194"/>
      <c r="GT3" s="194"/>
      <c r="GU3" s="194"/>
      <c r="GV3" s="194"/>
      <c r="GW3" s="194"/>
      <c r="GX3" s="194"/>
      <c r="GY3" s="194"/>
      <c r="GZ3" s="194"/>
      <c r="HA3" s="194"/>
      <c r="HB3" s="194"/>
      <c r="HC3" s="194"/>
      <c r="HD3" s="194"/>
      <c r="HE3" s="194"/>
      <c r="HF3" s="194"/>
      <c r="HG3" s="194"/>
      <c r="HH3" s="194"/>
      <c r="HI3" s="194"/>
      <c r="HJ3" s="194"/>
      <c r="HK3" s="194"/>
      <c r="HL3" s="194"/>
      <c r="HM3" s="194"/>
      <c r="HN3" s="194"/>
      <c r="HO3" s="194"/>
      <c r="HP3" s="194"/>
      <c r="HQ3" s="194"/>
      <c r="HR3" s="194"/>
      <c r="HS3" s="194"/>
      <c r="HT3" s="194"/>
      <c r="HU3" s="194"/>
      <c r="HV3" s="194"/>
      <c r="HW3" s="194"/>
      <c r="HX3" s="194"/>
      <c r="HY3" s="194"/>
      <c r="HZ3" s="194"/>
      <c r="IA3" s="194"/>
      <c r="IB3" s="194"/>
      <c r="IC3" s="194"/>
      <c r="ID3" s="194"/>
      <c r="IE3" s="194"/>
      <c r="IF3" s="194"/>
      <c r="IG3" s="194"/>
      <c r="IH3" s="194"/>
      <c r="II3" s="194"/>
      <c r="IJ3" s="194"/>
      <c r="IK3" s="194"/>
      <c r="IL3" s="194"/>
      <c r="IM3" s="194"/>
      <c r="IN3" s="194"/>
      <c r="IO3" s="194"/>
      <c r="IP3" s="194"/>
      <c r="IQ3" s="194"/>
      <c r="IR3" s="194"/>
      <c r="IS3" s="194"/>
      <c r="IT3" s="194"/>
      <c r="IU3" s="194"/>
    </row>
    <row r="4" spans="1:255" s="195" customFormat="1" ht="16.5" customHeight="1" x14ac:dyDescent="0.25">
      <c r="A4" s="191" t="s">
        <v>261</v>
      </c>
      <c r="B4" s="191" t="s">
        <v>264</v>
      </c>
      <c r="C4" s="191" t="s">
        <v>263</v>
      </c>
      <c r="D4" s="192">
        <v>14.37</v>
      </c>
      <c r="E4" s="192">
        <v>13.62</v>
      </c>
      <c r="F4" s="192">
        <v>0.75</v>
      </c>
      <c r="G4" s="193">
        <f t="shared" ref="G4:G48" si="0">E4/D4*100</f>
        <v>94.780793319415451</v>
      </c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4"/>
      <c r="DX4" s="194"/>
      <c r="DY4" s="194"/>
      <c r="DZ4" s="194"/>
      <c r="EA4" s="194"/>
      <c r="EB4" s="194"/>
      <c r="EC4" s="194"/>
      <c r="ED4" s="194"/>
      <c r="EE4" s="194"/>
      <c r="EF4" s="194"/>
      <c r="EG4" s="194"/>
      <c r="EH4" s="194"/>
      <c r="EI4" s="194"/>
      <c r="EJ4" s="194"/>
      <c r="EK4" s="194"/>
      <c r="EL4" s="194"/>
      <c r="EM4" s="194"/>
      <c r="EN4" s="194"/>
      <c r="EO4" s="194"/>
      <c r="EP4" s="194"/>
      <c r="EQ4" s="194"/>
      <c r="ER4" s="194"/>
      <c r="ES4" s="194"/>
      <c r="ET4" s="194"/>
      <c r="EU4" s="194"/>
      <c r="EV4" s="194"/>
      <c r="EW4" s="194"/>
      <c r="EX4" s="194"/>
      <c r="EY4" s="194"/>
      <c r="EZ4" s="194"/>
      <c r="FA4" s="194"/>
      <c r="FB4" s="194"/>
      <c r="FC4" s="194"/>
      <c r="FD4" s="194"/>
      <c r="FE4" s="194"/>
      <c r="FF4" s="194"/>
      <c r="FG4" s="194"/>
      <c r="FH4" s="194"/>
      <c r="FI4" s="194"/>
      <c r="FJ4" s="194"/>
      <c r="FK4" s="194"/>
      <c r="FL4" s="194"/>
      <c r="FM4" s="194"/>
      <c r="FN4" s="194"/>
      <c r="FO4" s="194"/>
      <c r="FP4" s="194"/>
      <c r="FQ4" s="194"/>
      <c r="FR4" s="194"/>
      <c r="FS4" s="194"/>
      <c r="FT4" s="194"/>
      <c r="FU4" s="194"/>
      <c r="FV4" s="194"/>
      <c r="FW4" s="194"/>
      <c r="FX4" s="194"/>
      <c r="FY4" s="194"/>
      <c r="FZ4" s="194"/>
      <c r="GA4" s="194"/>
      <c r="GB4" s="194"/>
      <c r="GC4" s="194"/>
      <c r="GD4" s="194"/>
      <c r="GE4" s="194"/>
      <c r="GF4" s="194"/>
      <c r="GG4" s="194"/>
      <c r="GH4" s="194"/>
      <c r="GI4" s="194"/>
      <c r="GJ4" s="194"/>
      <c r="GK4" s="194"/>
      <c r="GL4" s="194"/>
      <c r="GM4" s="194"/>
      <c r="GN4" s="194"/>
      <c r="GO4" s="194"/>
      <c r="GP4" s="194"/>
      <c r="GQ4" s="194"/>
      <c r="GR4" s="194"/>
      <c r="GS4" s="194"/>
      <c r="GT4" s="194"/>
      <c r="GU4" s="194"/>
      <c r="GV4" s="194"/>
      <c r="GW4" s="194"/>
      <c r="GX4" s="194"/>
      <c r="GY4" s="194"/>
      <c r="GZ4" s="194"/>
      <c r="HA4" s="194"/>
      <c r="HB4" s="194"/>
      <c r="HC4" s="194"/>
      <c r="HD4" s="194"/>
      <c r="HE4" s="194"/>
      <c r="HF4" s="194"/>
      <c r="HG4" s="194"/>
      <c r="HH4" s="194"/>
      <c r="HI4" s="194"/>
      <c r="HJ4" s="194"/>
      <c r="HK4" s="194"/>
      <c r="HL4" s="194"/>
      <c r="HM4" s="194"/>
      <c r="HN4" s="194"/>
      <c r="HO4" s="194"/>
      <c r="HP4" s="194"/>
      <c r="HQ4" s="194"/>
      <c r="HR4" s="194"/>
      <c r="HS4" s="194"/>
      <c r="HT4" s="194"/>
      <c r="HU4" s="194"/>
      <c r="HV4" s="194"/>
      <c r="HW4" s="194"/>
      <c r="HX4" s="194"/>
      <c r="HY4" s="194"/>
      <c r="HZ4" s="194"/>
      <c r="IA4" s="194"/>
      <c r="IB4" s="194"/>
      <c r="IC4" s="194"/>
      <c r="ID4" s="194"/>
      <c r="IE4" s="194"/>
      <c r="IF4" s="194"/>
      <c r="IG4" s="194"/>
      <c r="IH4" s="194"/>
      <c r="II4" s="194"/>
      <c r="IJ4" s="194"/>
      <c r="IK4" s="194"/>
      <c r="IL4" s="194"/>
      <c r="IM4" s="194"/>
      <c r="IN4" s="194"/>
      <c r="IO4" s="194"/>
      <c r="IP4" s="194"/>
      <c r="IQ4" s="194"/>
      <c r="IR4" s="194"/>
      <c r="IS4" s="194"/>
      <c r="IT4" s="194"/>
      <c r="IU4" s="194"/>
    </row>
    <row r="5" spans="1:255" s="195" customFormat="1" ht="16.5" customHeight="1" x14ac:dyDescent="0.25">
      <c r="A5" s="191" t="s">
        <v>261</v>
      </c>
      <c r="B5" s="191" t="s">
        <v>51</v>
      </c>
      <c r="C5" s="191" t="s">
        <v>263</v>
      </c>
      <c r="D5" s="192">
        <v>2.12</v>
      </c>
      <c r="E5" s="192">
        <v>2.12</v>
      </c>
      <c r="F5" s="192">
        <v>0</v>
      </c>
      <c r="G5" s="193">
        <f t="shared" si="0"/>
        <v>100</v>
      </c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194"/>
      <c r="IP5" s="194"/>
      <c r="IQ5" s="194"/>
      <c r="IR5" s="194"/>
      <c r="IS5" s="194"/>
      <c r="IT5" s="194"/>
      <c r="IU5" s="194"/>
    </row>
    <row r="6" spans="1:255" s="195" customFormat="1" ht="16.5" customHeight="1" x14ac:dyDescent="0.25">
      <c r="A6" s="191" t="s">
        <v>261</v>
      </c>
      <c r="B6" s="191" t="s">
        <v>18</v>
      </c>
      <c r="C6" s="191" t="s">
        <v>265</v>
      </c>
      <c r="D6" s="192">
        <v>47.67</v>
      </c>
      <c r="E6" s="192">
        <v>38.04</v>
      </c>
      <c r="F6" s="192">
        <v>9.58</v>
      </c>
      <c r="G6" s="193">
        <f t="shared" si="0"/>
        <v>79.798615481434865</v>
      </c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4"/>
      <c r="GT6" s="194"/>
      <c r="GU6" s="194"/>
      <c r="GV6" s="194"/>
      <c r="GW6" s="194"/>
      <c r="GX6" s="194"/>
      <c r="GY6" s="194"/>
      <c r="GZ6" s="194"/>
      <c r="HA6" s="194"/>
      <c r="HB6" s="194"/>
      <c r="HC6" s="194"/>
      <c r="HD6" s="194"/>
      <c r="HE6" s="194"/>
      <c r="HF6" s="194"/>
      <c r="HG6" s="194"/>
      <c r="HH6" s="194"/>
      <c r="HI6" s="194"/>
      <c r="HJ6" s="194"/>
      <c r="HK6" s="194"/>
      <c r="HL6" s="194"/>
      <c r="HM6" s="194"/>
      <c r="HN6" s="194"/>
      <c r="HO6" s="194"/>
      <c r="HP6" s="194"/>
      <c r="HQ6" s="194"/>
      <c r="HR6" s="194"/>
      <c r="HS6" s="194"/>
      <c r="HT6" s="194"/>
      <c r="HU6" s="194"/>
      <c r="HV6" s="194"/>
      <c r="HW6" s="194"/>
      <c r="HX6" s="194"/>
      <c r="HY6" s="194"/>
      <c r="HZ6" s="194"/>
      <c r="IA6" s="194"/>
      <c r="IB6" s="194"/>
      <c r="IC6" s="194"/>
      <c r="ID6" s="194"/>
      <c r="IE6" s="194"/>
      <c r="IF6" s="194"/>
      <c r="IG6" s="194"/>
      <c r="IH6" s="194"/>
      <c r="II6" s="194"/>
      <c r="IJ6" s="194"/>
      <c r="IK6" s="194"/>
      <c r="IL6" s="194"/>
      <c r="IM6" s="194"/>
      <c r="IN6" s="194"/>
      <c r="IO6" s="194"/>
      <c r="IP6" s="194"/>
      <c r="IQ6" s="194"/>
      <c r="IR6" s="194"/>
      <c r="IS6" s="194"/>
      <c r="IT6" s="194"/>
      <c r="IU6" s="194"/>
    </row>
    <row r="7" spans="1:255" s="195" customFormat="1" ht="16.5" customHeight="1" x14ac:dyDescent="0.25">
      <c r="A7" s="191" t="s">
        <v>261</v>
      </c>
      <c r="B7" s="191" t="s">
        <v>18</v>
      </c>
      <c r="C7" s="191" t="s">
        <v>266</v>
      </c>
      <c r="D7" s="192">
        <v>0</v>
      </c>
      <c r="E7" s="192">
        <v>0</v>
      </c>
      <c r="F7" s="192">
        <v>0</v>
      </c>
      <c r="G7" s="193" t="e">
        <f t="shared" si="0"/>
        <v>#DIV/0!</v>
      </c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  <c r="DQ7" s="194"/>
      <c r="DR7" s="194"/>
      <c r="DS7" s="194"/>
      <c r="DT7" s="194"/>
      <c r="DU7" s="194"/>
      <c r="DV7" s="194"/>
      <c r="DW7" s="194"/>
      <c r="DX7" s="194"/>
      <c r="DY7" s="194"/>
      <c r="DZ7" s="194"/>
      <c r="EA7" s="194"/>
      <c r="EB7" s="194"/>
      <c r="EC7" s="194"/>
      <c r="ED7" s="194"/>
      <c r="EE7" s="194"/>
      <c r="EF7" s="194"/>
      <c r="EG7" s="194"/>
      <c r="EH7" s="194"/>
      <c r="EI7" s="194"/>
      <c r="EJ7" s="194"/>
      <c r="EK7" s="194"/>
      <c r="EL7" s="194"/>
      <c r="EM7" s="194"/>
      <c r="EN7" s="194"/>
      <c r="EO7" s="194"/>
      <c r="EP7" s="194"/>
      <c r="EQ7" s="194"/>
      <c r="ER7" s="194"/>
      <c r="ES7" s="194"/>
      <c r="ET7" s="194"/>
      <c r="EU7" s="194"/>
      <c r="EV7" s="194"/>
      <c r="EW7" s="194"/>
      <c r="EX7" s="194"/>
      <c r="EY7" s="194"/>
      <c r="EZ7" s="194"/>
      <c r="FA7" s="194"/>
      <c r="FB7" s="194"/>
      <c r="FC7" s="194"/>
      <c r="FD7" s="194"/>
      <c r="FE7" s="194"/>
      <c r="FF7" s="194"/>
      <c r="FG7" s="194"/>
      <c r="FH7" s="194"/>
      <c r="FI7" s="194"/>
      <c r="FJ7" s="194"/>
      <c r="FK7" s="194"/>
      <c r="FL7" s="194"/>
      <c r="FM7" s="194"/>
      <c r="FN7" s="194"/>
      <c r="FO7" s="194"/>
      <c r="FP7" s="194"/>
      <c r="FQ7" s="194"/>
      <c r="FR7" s="194"/>
      <c r="FS7" s="194"/>
      <c r="FT7" s="194"/>
      <c r="FU7" s="194"/>
      <c r="FV7" s="194"/>
      <c r="FW7" s="194"/>
      <c r="FX7" s="194"/>
      <c r="FY7" s="194"/>
      <c r="FZ7" s="194"/>
      <c r="GA7" s="194"/>
      <c r="GB7" s="194"/>
      <c r="GC7" s="194"/>
      <c r="GD7" s="194"/>
      <c r="GE7" s="194"/>
      <c r="GF7" s="194"/>
      <c r="GG7" s="194"/>
      <c r="GH7" s="194"/>
      <c r="GI7" s="194"/>
      <c r="GJ7" s="194"/>
      <c r="GK7" s="194"/>
      <c r="GL7" s="194"/>
      <c r="GM7" s="194"/>
      <c r="GN7" s="194"/>
      <c r="GO7" s="194"/>
      <c r="GP7" s="194"/>
      <c r="GQ7" s="194"/>
      <c r="GR7" s="194"/>
      <c r="GS7" s="194"/>
      <c r="GT7" s="194"/>
      <c r="GU7" s="194"/>
      <c r="GV7" s="194"/>
      <c r="GW7" s="194"/>
      <c r="GX7" s="194"/>
      <c r="GY7" s="194"/>
      <c r="GZ7" s="194"/>
      <c r="HA7" s="194"/>
      <c r="HB7" s="194"/>
      <c r="HC7" s="194"/>
      <c r="HD7" s="194"/>
      <c r="HE7" s="194"/>
      <c r="HF7" s="194"/>
      <c r="HG7" s="194"/>
      <c r="HH7" s="194"/>
      <c r="HI7" s="194"/>
      <c r="HJ7" s="194"/>
      <c r="HK7" s="194"/>
      <c r="HL7" s="194"/>
      <c r="HM7" s="194"/>
      <c r="HN7" s="194"/>
      <c r="HO7" s="194"/>
      <c r="HP7" s="194"/>
      <c r="HQ7" s="194"/>
      <c r="HR7" s="194"/>
      <c r="HS7" s="194"/>
      <c r="HT7" s="194"/>
      <c r="HU7" s="194"/>
      <c r="HV7" s="194"/>
      <c r="HW7" s="194"/>
      <c r="HX7" s="194"/>
      <c r="HY7" s="194"/>
      <c r="HZ7" s="194"/>
      <c r="IA7" s="194"/>
      <c r="IB7" s="194"/>
      <c r="IC7" s="194"/>
      <c r="ID7" s="194"/>
      <c r="IE7" s="194"/>
      <c r="IF7" s="194"/>
      <c r="IG7" s="194"/>
      <c r="IH7" s="194"/>
      <c r="II7" s="194"/>
      <c r="IJ7" s="194"/>
      <c r="IK7" s="194"/>
      <c r="IL7" s="194"/>
      <c r="IM7" s="194"/>
      <c r="IN7" s="194"/>
      <c r="IO7" s="194"/>
      <c r="IP7" s="194"/>
      <c r="IQ7" s="194"/>
      <c r="IR7" s="194"/>
      <c r="IS7" s="194"/>
      <c r="IT7" s="194"/>
      <c r="IU7" s="194"/>
    </row>
    <row r="8" spans="1:255" s="195" customFormat="1" ht="16.5" customHeight="1" x14ac:dyDescent="0.25">
      <c r="A8" s="191" t="s">
        <v>261</v>
      </c>
      <c r="B8" s="191" t="s">
        <v>22</v>
      </c>
      <c r="C8" s="191" t="s">
        <v>265</v>
      </c>
      <c r="D8" s="192">
        <v>10.58</v>
      </c>
      <c r="E8" s="192">
        <v>9.7200000000000006</v>
      </c>
      <c r="F8" s="192">
        <v>0.85</v>
      </c>
      <c r="G8" s="193">
        <f t="shared" si="0"/>
        <v>91.871455576559541</v>
      </c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  <c r="DO8" s="194"/>
      <c r="DP8" s="194"/>
      <c r="DQ8" s="194"/>
      <c r="DR8" s="194"/>
      <c r="DS8" s="194"/>
      <c r="DT8" s="194"/>
      <c r="DU8" s="194"/>
      <c r="DV8" s="194"/>
      <c r="DW8" s="194"/>
      <c r="DX8" s="194"/>
      <c r="DY8" s="194"/>
      <c r="DZ8" s="194"/>
      <c r="EA8" s="194"/>
      <c r="EB8" s="194"/>
      <c r="EC8" s="194"/>
      <c r="ED8" s="194"/>
      <c r="EE8" s="194"/>
      <c r="EF8" s="194"/>
      <c r="EG8" s="194"/>
      <c r="EH8" s="194"/>
      <c r="EI8" s="194"/>
      <c r="EJ8" s="194"/>
      <c r="EK8" s="194"/>
      <c r="EL8" s="194"/>
      <c r="EM8" s="194"/>
      <c r="EN8" s="194"/>
      <c r="EO8" s="194"/>
      <c r="EP8" s="194"/>
      <c r="EQ8" s="194"/>
      <c r="ER8" s="194"/>
      <c r="ES8" s="194"/>
      <c r="ET8" s="194"/>
      <c r="EU8" s="194"/>
      <c r="EV8" s="194"/>
      <c r="EW8" s="194"/>
      <c r="EX8" s="194"/>
      <c r="EY8" s="194"/>
      <c r="EZ8" s="194"/>
      <c r="FA8" s="194"/>
      <c r="FB8" s="194"/>
      <c r="FC8" s="194"/>
      <c r="FD8" s="194"/>
      <c r="FE8" s="194"/>
      <c r="FF8" s="194"/>
      <c r="FG8" s="194"/>
      <c r="FH8" s="194"/>
      <c r="FI8" s="194"/>
      <c r="FJ8" s="194"/>
      <c r="FK8" s="194"/>
      <c r="FL8" s="194"/>
      <c r="FM8" s="194"/>
      <c r="FN8" s="194"/>
      <c r="FO8" s="194"/>
      <c r="FP8" s="194"/>
      <c r="FQ8" s="194"/>
      <c r="FR8" s="194"/>
      <c r="FS8" s="194"/>
      <c r="FT8" s="194"/>
      <c r="FU8" s="194"/>
      <c r="FV8" s="194"/>
      <c r="FW8" s="194"/>
      <c r="FX8" s="194"/>
      <c r="FY8" s="194"/>
      <c r="FZ8" s="194"/>
      <c r="GA8" s="194"/>
      <c r="GB8" s="194"/>
      <c r="GC8" s="194"/>
      <c r="GD8" s="194"/>
      <c r="GE8" s="194"/>
      <c r="GF8" s="194"/>
      <c r="GG8" s="194"/>
      <c r="GH8" s="194"/>
      <c r="GI8" s="194"/>
      <c r="GJ8" s="194"/>
      <c r="GK8" s="194"/>
      <c r="GL8" s="194"/>
      <c r="GM8" s="194"/>
      <c r="GN8" s="194"/>
      <c r="GO8" s="194"/>
      <c r="GP8" s="194"/>
      <c r="GQ8" s="194"/>
      <c r="GR8" s="194"/>
      <c r="GS8" s="194"/>
      <c r="GT8" s="194"/>
      <c r="GU8" s="194"/>
      <c r="GV8" s="194"/>
      <c r="GW8" s="194"/>
      <c r="GX8" s="194"/>
      <c r="GY8" s="194"/>
      <c r="GZ8" s="194"/>
      <c r="HA8" s="194"/>
      <c r="HB8" s="194"/>
      <c r="HC8" s="194"/>
      <c r="HD8" s="194"/>
      <c r="HE8" s="194"/>
      <c r="HF8" s="194"/>
      <c r="HG8" s="194"/>
      <c r="HH8" s="194"/>
      <c r="HI8" s="194"/>
      <c r="HJ8" s="194"/>
      <c r="HK8" s="194"/>
      <c r="HL8" s="194"/>
      <c r="HM8" s="194"/>
      <c r="HN8" s="194"/>
      <c r="HO8" s="194"/>
      <c r="HP8" s="194"/>
      <c r="HQ8" s="194"/>
      <c r="HR8" s="194"/>
      <c r="HS8" s="194"/>
      <c r="HT8" s="194"/>
      <c r="HU8" s="194"/>
      <c r="HV8" s="194"/>
      <c r="HW8" s="194"/>
      <c r="HX8" s="194"/>
      <c r="HY8" s="194"/>
      <c r="HZ8" s="194"/>
      <c r="IA8" s="194"/>
      <c r="IB8" s="194"/>
      <c r="IC8" s="194"/>
      <c r="ID8" s="194"/>
      <c r="IE8" s="194"/>
      <c r="IF8" s="194"/>
      <c r="IG8" s="194"/>
      <c r="IH8" s="194"/>
      <c r="II8" s="194"/>
      <c r="IJ8" s="194"/>
      <c r="IK8" s="194"/>
      <c r="IL8" s="194"/>
      <c r="IM8" s="194"/>
      <c r="IN8" s="194"/>
      <c r="IO8" s="194"/>
      <c r="IP8" s="194"/>
      <c r="IQ8" s="194"/>
      <c r="IR8" s="194"/>
      <c r="IS8" s="194"/>
      <c r="IT8" s="194"/>
      <c r="IU8" s="194"/>
    </row>
    <row r="9" spans="1:255" s="195" customFormat="1" ht="16.5" customHeight="1" x14ac:dyDescent="0.25">
      <c r="A9" s="191" t="s">
        <v>261</v>
      </c>
      <c r="B9" s="191" t="s">
        <v>267</v>
      </c>
      <c r="C9" s="191" t="s">
        <v>265</v>
      </c>
      <c r="D9" s="192">
        <v>3.41</v>
      </c>
      <c r="E9" s="192">
        <v>3.06</v>
      </c>
      <c r="F9" s="192">
        <v>0.35</v>
      </c>
      <c r="G9" s="193">
        <f t="shared" si="0"/>
        <v>89.73607038123167</v>
      </c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  <c r="DO9" s="194"/>
      <c r="DP9" s="194"/>
      <c r="DQ9" s="194"/>
      <c r="DR9" s="194"/>
      <c r="DS9" s="194"/>
      <c r="DT9" s="194"/>
      <c r="DU9" s="194"/>
      <c r="DV9" s="194"/>
      <c r="DW9" s="194"/>
      <c r="DX9" s="194"/>
      <c r="DY9" s="194"/>
      <c r="DZ9" s="194"/>
      <c r="EA9" s="194"/>
      <c r="EB9" s="194"/>
      <c r="EC9" s="194"/>
      <c r="ED9" s="194"/>
      <c r="EE9" s="194"/>
      <c r="EF9" s="194"/>
      <c r="EG9" s="194"/>
      <c r="EH9" s="194"/>
      <c r="EI9" s="194"/>
      <c r="EJ9" s="194"/>
      <c r="EK9" s="194"/>
      <c r="EL9" s="194"/>
      <c r="EM9" s="194"/>
      <c r="EN9" s="194"/>
      <c r="EO9" s="194"/>
      <c r="EP9" s="194"/>
      <c r="EQ9" s="194"/>
      <c r="ER9" s="194"/>
      <c r="ES9" s="194"/>
      <c r="ET9" s="194"/>
      <c r="EU9" s="194"/>
      <c r="EV9" s="194"/>
      <c r="EW9" s="194"/>
      <c r="EX9" s="194"/>
      <c r="EY9" s="194"/>
      <c r="EZ9" s="194"/>
      <c r="FA9" s="194"/>
      <c r="FB9" s="194"/>
      <c r="FC9" s="194"/>
      <c r="FD9" s="194"/>
      <c r="FE9" s="194"/>
      <c r="FF9" s="194"/>
      <c r="FG9" s="194"/>
      <c r="FH9" s="194"/>
      <c r="FI9" s="194"/>
      <c r="FJ9" s="194"/>
      <c r="FK9" s="194"/>
      <c r="FL9" s="194"/>
      <c r="FM9" s="194"/>
      <c r="FN9" s="194"/>
      <c r="FO9" s="194"/>
      <c r="FP9" s="194"/>
      <c r="FQ9" s="194"/>
      <c r="FR9" s="194"/>
      <c r="FS9" s="194"/>
      <c r="FT9" s="194"/>
      <c r="FU9" s="194"/>
      <c r="FV9" s="194"/>
      <c r="FW9" s="194"/>
      <c r="FX9" s="194"/>
      <c r="FY9" s="194"/>
      <c r="FZ9" s="194"/>
      <c r="GA9" s="194"/>
      <c r="GB9" s="194"/>
      <c r="GC9" s="194"/>
      <c r="GD9" s="194"/>
      <c r="GE9" s="194"/>
      <c r="GF9" s="194"/>
      <c r="GG9" s="194"/>
      <c r="GH9" s="194"/>
      <c r="GI9" s="194"/>
      <c r="GJ9" s="194"/>
      <c r="GK9" s="194"/>
      <c r="GL9" s="194"/>
      <c r="GM9" s="194"/>
      <c r="GN9" s="194"/>
      <c r="GO9" s="194"/>
      <c r="GP9" s="194"/>
      <c r="GQ9" s="194"/>
      <c r="GR9" s="194"/>
      <c r="GS9" s="194"/>
      <c r="GT9" s="194"/>
      <c r="GU9" s="194"/>
      <c r="GV9" s="194"/>
      <c r="GW9" s="194"/>
      <c r="GX9" s="194"/>
      <c r="GY9" s="194"/>
      <c r="GZ9" s="194"/>
      <c r="HA9" s="194"/>
      <c r="HB9" s="194"/>
      <c r="HC9" s="194"/>
      <c r="HD9" s="194"/>
      <c r="HE9" s="194"/>
      <c r="HF9" s="194"/>
      <c r="HG9" s="194"/>
      <c r="HH9" s="194"/>
      <c r="HI9" s="194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4"/>
      <c r="IF9" s="194"/>
      <c r="IG9" s="194"/>
      <c r="IH9" s="194"/>
      <c r="II9" s="194"/>
      <c r="IJ9" s="194"/>
      <c r="IK9" s="194"/>
      <c r="IL9" s="194"/>
      <c r="IM9" s="194"/>
      <c r="IN9" s="194"/>
      <c r="IO9" s="194"/>
      <c r="IP9" s="194"/>
      <c r="IQ9" s="194"/>
      <c r="IR9" s="194"/>
      <c r="IS9" s="194"/>
      <c r="IT9" s="194"/>
      <c r="IU9" s="194"/>
    </row>
    <row r="10" spans="1:255" s="195" customFormat="1" ht="16.5" customHeight="1" x14ac:dyDescent="0.25">
      <c r="A10" s="191" t="s">
        <v>261</v>
      </c>
      <c r="B10" s="191" t="s">
        <v>267</v>
      </c>
      <c r="C10" s="191" t="s">
        <v>266</v>
      </c>
      <c r="D10" s="192">
        <v>0</v>
      </c>
      <c r="E10" s="192">
        <v>0</v>
      </c>
      <c r="F10" s="192">
        <v>0</v>
      </c>
      <c r="G10" s="193" t="e">
        <f t="shared" si="0"/>
        <v>#DIV/0!</v>
      </c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194"/>
      <c r="DD10" s="194"/>
      <c r="DE10" s="194"/>
      <c r="DF10" s="194"/>
      <c r="DG10" s="194"/>
      <c r="DH10" s="194"/>
      <c r="DI10" s="194"/>
      <c r="DJ10" s="194"/>
      <c r="DK10" s="194"/>
      <c r="DL10" s="194"/>
      <c r="DM10" s="194"/>
      <c r="DN10" s="194"/>
      <c r="DO10" s="194"/>
      <c r="DP10" s="194"/>
      <c r="DQ10" s="194"/>
      <c r="DR10" s="194"/>
      <c r="DS10" s="194"/>
      <c r="DT10" s="194"/>
      <c r="DU10" s="194"/>
      <c r="DV10" s="194"/>
      <c r="DW10" s="194"/>
      <c r="DX10" s="194"/>
      <c r="DY10" s="194"/>
      <c r="DZ10" s="194"/>
      <c r="EA10" s="194"/>
      <c r="EB10" s="194"/>
      <c r="EC10" s="194"/>
      <c r="ED10" s="194"/>
      <c r="EE10" s="194"/>
      <c r="EF10" s="194"/>
      <c r="EG10" s="194"/>
      <c r="EH10" s="194"/>
      <c r="EI10" s="194"/>
      <c r="EJ10" s="194"/>
      <c r="EK10" s="194"/>
      <c r="EL10" s="194"/>
      <c r="EM10" s="194"/>
      <c r="EN10" s="194"/>
      <c r="EO10" s="194"/>
      <c r="EP10" s="194"/>
      <c r="EQ10" s="194"/>
      <c r="ER10" s="194"/>
      <c r="ES10" s="194"/>
      <c r="ET10" s="194"/>
      <c r="EU10" s="194"/>
      <c r="EV10" s="194"/>
      <c r="EW10" s="194"/>
      <c r="EX10" s="194"/>
      <c r="EY10" s="194"/>
      <c r="EZ10" s="194"/>
      <c r="FA10" s="194"/>
      <c r="FB10" s="194"/>
      <c r="FC10" s="194"/>
      <c r="FD10" s="194"/>
      <c r="FE10" s="194"/>
      <c r="FF10" s="194"/>
      <c r="FG10" s="194"/>
      <c r="FH10" s="194"/>
      <c r="FI10" s="194"/>
      <c r="FJ10" s="194"/>
      <c r="FK10" s="194"/>
      <c r="FL10" s="194"/>
      <c r="FM10" s="194"/>
      <c r="FN10" s="194"/>
      <c r="FO10" s="194"/>
      <c r="FP10" s="194"/>
      <c r="FQ10" s="194"/>
      <c r="FR10" s="194"/>
      <c r="FS10" s="194"/>
      <c r="FT10" s="194"/>
      <c r="FU10" s="194"/>
      <c r="FV10" s="194"/>
      <c r="FW10" s="194"/>
      <c r="FX10" s="194"/>
      <c r="FY10" s="194"/>
      <c r="FZ10" s="194"/>
      <c r="GA10" s="194"/>
      <c r="GB10" s="194"/>
      <c r="GC10" s="194"/>
      <c r="GD10" s="194"/>
      <c r="GE10" s="194"/>
      <c r="GF10" s="194"/>
      <c r="GG10" s="194"/>
      <c r="GH10" s="194"/>
      <c r="GI10" s="194"/>
      <c r="GJ10" s="194"/>
      <c r="GK10" s="194"/>
      <c r="GL10" s="194"/>
      <c r="GM10" s="194"/>
      <c r="GN10" s="194"/>
      <c r="GO10" s="194"/>
      <c r="GP10" s="194"/>
      <c r="GQ10" s="194"/>
      <c r="GR10" s="194"/>
      <c r="GS10" s="194"/>
      <c r="GT10" s="194"/>
      <c r="GU10" s="194"/>
      <c r="GV10" s="194"/>
      <c r="GW10" s="194"/>
      <c r="GX10" s="194"/>
      <c r="GY10" s="194"/>
      <c r="GZ10" s="194"/>
      <c r="HA10" s="194"/>
      <c r="HB10" s="194"/>
      <c r="HC10" s="194"/>
      <c r="HD10" s="194"/>
      <c r="HE10" s="194"/>
      <c r="HF10" s="194"/>
      <c r="HG10" s="194"/>
      <c r="HH10" s="194"/>
      <c r="HI10" s="194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4"/>
      <c r="IF10" s="194"/>
      <c r="IG10" s="194"/>
      <c r="IH10" s="194"/>
      <c r="II10" s="194"/>
      <c r="IJ10" s="194"/>
      <c r="IK10" s="194"/>
      <c r="IL10" s="194"/>
      <c r="IM10" s="194"/>
      <c r="IN10" s="194"/>
      <c r="IO10" s="194"/>
      <c r="IP10" s="194"/>
      <c r="IQ10" s="194"/>
      <c r="IR10" s="194"/>
      <c r="IS10" s="194"/>
      <c r="IT10" s="194"/>
      <c r="IU10" s="194"/>
    </row>
    <row r="11" spans="1:255" s="195" customFormat="1" ht="16.5" customHeight="1" x14ac:dyDescent="0.25">
      <c r="A11" s="191" t="s">
        <v>261</v>
      </c>
      <c r="B11" s="191" t="s">
        <v>15</v>
      </c>
      <c r="C11" s="191" t="s">
        <v>265</v>
      </c>
      <c r="D11" s="192">
        <v>158.91</v>
      </c>
      <c r="E11" s="192">
        <v>139.41999999999999</v>
      </c>
      <c r="F11" s="192">
        <v>0</v>
      </c>
      <c r="G11" s="193">
        <f t="shared" si="0"/>
        <v>87.735196022906038</v>
      </c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  <c r="EG11" s="194"/>
      <c r="EH11" s="194"/>
      <c r="EI11" s="194"/>
      <c r="EJ11" s="194"/>
      <c r="EK11" s="194"/>
      <c r="EL11" s="194"/>
      <c r="EM11" s="194"/>
      <c r="EN11" s="194"/>
      <c r="EO11" s="194"/>
      <c r="EP11" s="194"/>
      <c r="EQ11" s="194"/>
      <c r="ER11" s="194"/>
      <c r="ES11" s="194"/>
      <c r="ET11" s="194"/>
      <c r="EU11" s="194"/>
      <c r="EV11" s="194"/>
      <c r="EW11" s="194"/>
      <c r="EX11" s="194"/>
      <c r="EY11" s="194"/>
      <c r="EZ11" s="194"/>
      <c r="FA11" s="194"/>
      <c r="FB11" s="194"/>
      <c r="FC11" s="194"/>
      <c r="FD11" s="194"/>
      <c r="FE11" s="194"/>
      <c r="FF11" s="194"/>
      <c r="FG11" s="194"/>
      <c r="FH11" s="194"/>
      <c r="FI11" s="194"/>
      <c r="FJ11" s="194"/>
      <c r="FK11" s="194"/>
      <c r="FL11" s="194"/>
      <c r="FM11" s="194"/>
      <c r="FN11" s="194"/>
      <c r="FO11" s="194"/>
      <c r="FP11" s="194"/>
      <c r="FQ11" s="194"/>
      <c r="FR11" s="194"/>
      <c r="FS11" s="194"/>
      <c r="FT11" s="194"/>
      <c r="FU11" s="194"/>
      <c r="FV11" s="194"/>
      <c r="FW11" s="194"/>
      <c r="FX11" s="194"/>
      <c r="FY11" s="194"/>
      <c r="FZ11" s="194"/>
      <c r="GA11" s="194"/>
      <c r="GB11" s="194"/>
      <c r="GC11" s="194"/>
      <c r="GD11" s="194"/>
      <c r="GE11" s="194"/>
      <c r="GF11" s="194"/>
      <c r="GG11" s="194"/>
      <c r="GH11" s="194"/>
      <c r="GI11" s="194"/>
      <c r="GJ11" s="194"/>
      <c r="GK11" s="194"/>
      <c r="GL11" s="194"/>
      <c r="GM11" s="194"/>
      <c r="GN11" s="194"/>
      <c r="GO11" s="194"/>
      <c r="GP11" s="194"/>
      <c r="GQ11" s="194"/>
      <c r="GR11" s="194"/>
      <c r="GS11" s="194"/>
      <c r="GT11" s="194"/>
      <c r="GU11" s="194"/>
      <c r="GV11" s="194"/>
      <c r="GW11" s="194"/>
      <c r="GX11" s="194"/>
      <c r="GY11" s="194"/>
      <c r="GZ11" s="194"/>
      <c r="HA11" s="194"/>
      <c r="HB11" s="194"/>
      <c r="HC11" s="194"/>
      <c r="HD11" s="194"/>
      <c r="HE11" s="194"/>
      <c r="HF11" s="194"/>
      <c r="HG11" s="194"/>
      <c r="HH11" s="194"/>
      <c r="HI11" s="194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4"/>
      <c r="IF11" s="194"/>
      <c r="IG11" s="194"/>
      <c r="IH11" s="194"/>
      <c r="II11" s="194"/>
      <c r="IJ11" s="194"/>
      <c r="IK11" s="194"/>
      <c r="IL11" s="194"/>
      <c r="IM11" s="194"/>
      <c r="IN11" s="194"/>
      <c r="IO11" s="194"/>
      <c r="IP11" s="194"/>
      <c r="IQ11" s="194"/>
      <c r="IR11" s="194"/>
      <c r="IS11" s="194"/>
      <c r="IT11" s="194"/>
      <c r="IU11" s="194"/>
    </row>
    <row r="12" spans="1:255" s="195" customFormat="1" ht="16.5" customHeight="1" x14ac:dyDescent="0.25">
      <c r="A12" s="191" t="s">
        <v>261</v>
      </c>
      <c r="B12" s="191" t="s">
        <v>15</v>
      </c>
      <c r="C12" s="191" t="s">
        <v>266</v>
      </c>
      <c r="D12" s="192">
        <v>142.44999999999999</v>
      </c>
      <c r="E12" s="192">
        <v>102.37</v>
      </c>
      <c r="F12" s="192">
        <v>35.979999999999997</v>
      </c>
      <c r="G12" s="193">
        <f t="shared" si="0"/>
        <v>71.863811863811875</v>
      </c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  <c r="EH12" s="194"/>
      <c r="EI12" s="194"/>
      <c r="EJ12" s="194"/>
      <c r="EK12" s="194"/>
      <c r="EL12" s="194"/>
      <c r="EM12" s="194"/>
      <c r="EN12" s="194"/>
      <c r="EO12" s="194"/>
      <c r="EP12" s="194"/>
      <c r="EQ12" s="194"/>
      <c r="ER12" s="194"/>
      <c r="ES12" s="194"/>
      <c r="ET12" s="194"/>
      <c r="EU12" s="194"/>
      <c r="EV12" s="194"/>
      <c r="EW12" s="194"/>
      <c r="EX12" s="194"/>
      <c r="EY12" s="194"/>
      <c r="EZ12" s="194"/>
      <c r="FA12" s="194"/>
      <c r="FB12" s="194"/>
      <c r="FC12" s="194"/>
      <c r="FD12" s="194"/>
      <c r="FE12" s="194"/>
      <c r="FF12" s="194"/>
      <c r="FG12" s="194"/>
      <c r="FH12" s="194"/>
      <c r="FI12" s="194"/>
      <c r="FJ12" s="194"/>
      <c r="FK12" s="194"/>
      <c r="FL12" s="194"/>
      <c r="FM12" s="194"/>
      <c r="FN12" s="194"/>
      <c r="FO12" s="194"/>
      <c r="FP12" s="194"/>
      <c r="FQ12" s="194"/>
      <c r="FR12" s="194"/>
      <c r="FS12" s="194"/>
      <c r="FT12" s="194"/>
      <c r="FU12" s="194"/>
      <c r="FV12" s="194"/>
      <c r="FW12" s="194"/>
      <c r="FX12" s="194"/>
      <c r="FY12" s="194"/>
      <c r="FZ12" s="194"/>
      <c r="GA12" s="194"/>
      <c r="GB12" s="194"/>
      <c r="GC12" s="194"/>
      <c r="GD12" s="194"/>
      <c r="GE12" s="194"/>
      <c r="GF12" s="194"/>
      <c r="GG12" s="194"/>
      <c r="GH12" s="194"/>
      <c r="GI12" s="194"/>
      <c r="GJ12" s="194"/>
      <c r="GK12" s="194"/>
      <c r="GL12" s="194"/>
      <c r="GM12" s="194"/>
      <c r="GN12" s="194"/>
      <c r="GO12" s="194"/>
      <c r="GP12" s="194"/>
      <c r="GQ12" s="194"/>
      <c r="GR12" s="194"/>
      <c r="GS12" s="194"/>
      <c r="GT12" s="194"/>
      <c r="GU12" s="194"/>
      <c r="GV12" s="194"/>
      <c r="GW12" s="194"/>
      <c r="GX12" s="194"/>
      <c r="GY12" s="194"/>
      <c r="GZ12" s="194"/>
      <c r="HA12" s="194"/>
      <c r="HB12" s="194"/>
      <c r="HC12" s="194"/>
      <c r="HD12" s="194"/>
      <c r="HE12" s="194"/>
      <c r="HF12" s="194"/>
      <c r="HG12" s="194"/>
      <c r="HH12" s="194"/>
      <c r="HI12" s="194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4"/>
      <c r="IF12" s="194"/>
      <c r="IG12" s="194"/>
      <c r="IH12" s="194"/>
      <c r="II12" s="194"/>
      <c r="IJ12" s="194"/>
      <c r="IK12" s="194"/>
      <c r="IL12" s="194"/>
      <c r="IM12" s="194"/>
      <c r="IN12" s="194"/>
      <c r="IO12" s="194"/>
      <c r="IP12" s="194"/>
      <c r="IQ12" s="194"/>
      <c r="IR12" s="194"/>
      <c r="IS12" s="194"/>
      <c r="IT12" s="194"/>
      <c r="IU12" s="194"/>
    </row>
    <row r="13" spans="1:255" s="195" customFormat="1" ht="16.5" customHeight="1" x14ac:dyDescent="0.25">
      <c r="A13" s="191" t="s">
        <v>261</v>
      </c>
      <c r="B13" s="191" t="s">
        <v>268</v>
      </c>
      <c r="C13" s="191" t="s">
        <v>263</v>
      </c>
      <c r="D13" s="192">
        <v>0.37</v>
      </c>
      <c r="E13" s="192">
        <v>0.34</v>
      </c>
      <c r="F13" s="192">
        <v>0.03</v>
      </c>
      <c r="G13" s="193">
        <f t="shared" si="0"/>
        <v>91.891891891891902</v>
      </c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  <c r="DB13" s="194"/>
      <c r="DC13" s="194"/>
      <c r="DD13" s="194"/>
      <c r="DE13" s="194"/>
      <c r="DF13" s="194"/>
      <c r="DG13" s="194"/>
      <c r="DH13" s="194"/>
      <c r="DI13" s="194"/>
      <c r="DJ13" s="194"/>
      <c r="DK13" s="194"/>
      <c r="DL13" s="194"/>
      <c r="DM13" s="194"/>
      <c r="DN13" s="194"/>
      <c r="DO13" s="194"/>
      <c r="DP13" s="194"/>
      <c r="DQ13" s="194"/>
      <c r="DR13" s="194"/>
      <c r="DS13" s="194"/>
      <c r="DT13" s="194"/>
      <c r="DU13" s="194"/>
      <c r="DV13" s="194"/>
      <c r="DW13" s="194"/>
      <c r="DX13" s="194"/>
      <c r="DY13" s="194"/>
      <c r="DZ13" s="194"/>
      <c r="EA13" s="194"/>
      <c r="EB13" s="194"/>
      <c r="EC13" s="194"/>
      <c r="ED13" s="194"/>
      <c r="EE13" s="194"/>
      <c r="EF13" s="194"/>
      <c r="EG13" s="194"/>
      <c r="EH13" s="194"/>
      <c r="EI13" s="194"/>
      <c r="EJ13" s="194"/>
      <c r="EK13" s="194"/>
      <c r="EL13" s="194"/>
      <c r="EM13" s="194"/>
      <c r="EN13" s="194"/>
      <c r="EO13" s="194"/>
      <c r="EP13" s="194"/>
      <c r="EQ13" s="194"/>
      <c r="ER13" s="194"/>
      <c r="ES13" s="194"/>
      <c r="ET13" s="194"/>
      <c r="EU13" s="194"/>
      <c r="EV13" s="194"/>
      <c r="EW13" s="194"/>
      <c r="EX13" s="194"/>
      <c r="EY13" s="194"/>
      <c r="EZ13" s="194"/>
      <c r="FA13" s="194"/>
      <c r="FB13" s="194"/>
      <c r="FC13" s="194"/>
      <c r="FD13" s="194"/>
      <c r="FE13" s="194"/>
      <c r="FF13" s="194"/>
      <c r="FG13" s="194"/>
      <c r="FH13" s="194"/>
      <c r="FI13" s="194"/>
      <c r="FJ13" s="194"/>
      <c r="FK13" s="194"/>
      <c r="FL13" s="194"/>
      <c r="FM13" s="194"/>
      <c r="FN13" s="194"/>
      <c r="FO13" s="194"/>
      <c r="FP13" s="194"/>
      <c r="FQ13" s="194"/>
      <c r="FR13" s="194"/>
      <c r="FS13" s="194"/>
      <c r="FT13" s="194"/>
      <c r="FU13" s="194"/>
      <c r="FV13" s="194"/>
      <c r="FW13" s="194"/>
      <c r="FX13" s="194"/>
      <c r="FY13" s="194"/>
      <c r="FZ13" s="194"/>
      <c r="GA13" s="194"/>
      <c r="GB13" s="194"/>
      <c r="GC13" s="194"/>
      <c r="GD13" s="194"/>
      <c r="GE13" s="194"/>
      <c r="GF13" s="194"/>
      <c r="GG13" s="194"/>
      <c r="GH13" s="194"/>
      <c r="GI13" s="194"/>
      <c r="GJ13" s="194"/>
      <c r="GK13" s="194"/>
      <c r="GL13" s="194"/>
      <c r="GM13" s="194"/>
      <c r="GN13" s="194"/>
      <c r="GO13" s="194"/>
      <c r="GP13" s="194"/>
      <c r="GQ13" s="194"/>
      <c r="GR13" s="194"/>
      <c r="GS13" s="194"/>
      <c r="GT13" s="194"/>
      <c r="GU13" s="194"/>
      <c r="GV13" s="194"/>
      <c r="GW13" s="194"/>
      <c r="GX13" s="194"/>
      <c r="GY13" s="194"/>
      <c r="GZ13" s="194"/>
      <c r="HA13" s="194"/>
      <c r="HB13" s="194"/>
      <c r="HC13" s="194"/>
      <c r="HD13" s="194"/>
      <c r="HE13" s="194"/>
      <c r="HF13" s="194"/>
      <c r="HG13" s="194"/>
      <c r="HH13" s="194"/>
      <c r="HI13" s="194"/>
      <c r="HJ13" s="194"/>
      <c r="HK13" s="194"/>
      <c r="HL13" s="194"/>
      <c r="HM13" s="194"/>
      <c r="HN13" s="194"/>
      <c r="HO13" s="194"/>
      <c r="HP13" s="194"/>
      <c r="HQ13" s="194"/>
      <c r="HR13" s="194"/>
      <c r="HS13" s="194"/>
      <c r="HT13" s="194"/>
      <c r="HU13" s="194"/>
      <c r="HV13" s="194"/>
      <c r="HW13" s="194"/>
      <c r="HX13" s="194"/>
      <c r="HY13" s="194"/>
      <c r="HZ13" s="194"/>
      <c r="IA13" s="194"/>
      <c r="IB13" s="194"/>
      <c r="IC13" s="194"/>
      <c r="ID13" s="194"/>
      <c r="IE13" s="194"/>
      <c r="IF13" s="194"/>
      <c r="IG13" s="194"/>
      <c r="IH13" s="194"/>
      <c r="II13" s="194"/>
      <c r="IJ13" s="194"/>
      <c r="IK13" s="194"/>
      <c r="IL13" s="194"/>
      <c r="IM13" s="194"/>
      <c r="IN13" s="194"/>
      <c r="IO13" s="194"/>
      <c r="IP13" s="194"/>
      <c r="IQ13" s="194"/>
      <c r="IR13" s="194"/>
      <c r="IS13" s="194"/>
      <c r="IT13" s="194"/>
      <c r="IU13" s="194"/>
    </row>
    <row r="14" spans="1:255" s="195" customFormat="1" ht="16.5" customHeight="1" x14ac:dyDescent="0.25">
      <c r="A14" s="191" t="s">
        <v>261</v>
      </c>
      <c r="B14" s="191" t="s">
        <v>24</v>
      </c>
      <c r="C14" s="191" t="s">
        <v>265</v>
      </c>
      <c r="D14" s="192">
        <v>5.7</v>
      </c>
      <c r="E14" s="192">
        <v>4.22</v>
      </c>
      <c r="F14" s="192">
        <v>0.35</v>
      </c>
      <c r="G14" s="193">
        <f t="shared" si="0"/>
        <v>74.035087719298247</v>
      </c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  <c r="IN14" s="194"/>
      <c r="IO14" s="194"/>
      <c r="IP14" s="194"/>
      <c r="IQ14" s="194"/>
      <c r="IR14" s="194"/>
      <c r="IS14" s="194"/>
      <c r="IT14" s="194"/>
      <c r="IU14" s="194"/>
    </row>
    <row r="15" spans="1:255" s="195" customFormat="1" ht="16.5" customHeight="1" x14ac:dyDescent="0.25">
      <c r="A15" s="191" t="s">
        <v>261</v>
      </c>
      <c r="B15" s="191" t="s">
        <v>37</v>
      </c>
      <c r="C15" s="191" t="s">
        <v>263</v>
      </c>
      <c r="D15" s="192">
        <v>0.61</v>
      </c>
      <c r="E15" s="192">
        <v>0.6</v>
      </c>
      <c r="F15" s="192">
        <v>0.01</v>
      </c>
      <c r="G15" s="193">
        <f t="shared" si="0"/>
        <v>98.360655737704917</v>
      </c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4"/>
      <c r="EJ15" s="194"/>
      <c r="EK15" s="194"/>
      <c r="EL15" s="194"/>
      <c r="EM15" s="194"/>
      <c r="EN15" s="194"/>
      <c r="EO15" s="194"/>
      <c r="EP15" s="194"/>
      <c r="EQ15" s="194"/>
      <c r="ER15" s="194"/>
      <c r="ES15" s="194"/>
      <c r="ET15" s="194"/>
      <c r="EU15" s="194"/>
      <c r="EV15" s="194"/>
      <c r="EW15" s="194"/>
      <c r="EX15" s="194"/>
      <c r="EY15" s="194"/>
      <c r="EZ15" s="194"/>
      <c r="FA15" s="194"/>
      <c r="FB15" s="194"/>
      <c r="FC15" s="194"/>
      <c r="FD15" s="194"/>
      <c r="FE15" s="194"/>
      <c r="FF15" s="194"/>
      <c r="FG15" s="194"/>
      <c r="FH15" s="194"/>
      <c r="FI15" s="194"/>
      <c r="FJ15" s="194"/>
      <c r="FK15" s="194"/>
      <c r="FL15" s="194"/>
      <c r="FM15" s="194"/>
      <c r="FN15" s="194"/>
      <c r="FO15" s="194"/>
      <c r="FP15" s="194"/>
      <c r="FQ15" s="194"/>
      <c r="FR15" s="194"/>
      <c r="FS15" s="194"/>
      <c r="FT15" s="194"/>
      <c r="FU15" s="194"/>
      <c r="FV15" s="194"/>
      <c r="FW15" s="194"/>
      <c r="FX15" s="194"/>
      <c r="FY15" s="194"/>
      <c r="FZ15" s="194"/>
      <c r="GA15" s="194"/>
      <c r="GB15" s="194"/>
      <c r="GC15" s="194"/>
      <c r="GD15" s="194"/>
      <c r="GE15" s="194"/>
      <c r="GF15" s="194"/>
      <c r="GG15" s="194"/>
      <c r="GH15" s="194"/>
      <c r="GI15" s="194"/>
      <c r="GJ15" s="194"/>
      <c r="GK15" s="194"/>
      <c r="GL15" s="194"/>
      <c r="GM15" s="194"/>
      <c r="GN15" s="194"/>
      <c r="GO15" s="194"/>
      <c r="GP15" s="194"/>
      <c r="GQ15" s="194"/>
      <c r="GR15" s="194"/>
      <c r="GS15" s="194"/>
      <c r="GT15" s="194"/>
      <c r="GU15" s="194"/>
      <c r="GV15" s="194"/>
      <c r="GW15" s="194"/>
      <c r="GX15" s="194"/>
      <c r="GY15" s="194"/>
      <c r="GZ15" s="194"/>
      <c r="HA15" s="194"/>
      <c r="HB15" s="194"/>
      <c r="HC15" s="194"/>
      <c r="HD15" s="194"/>
      <c r="HE15" s="194"/>
      <c r="HF15" s="194"/>
      <c r="HG15" s="194"/>
      <c r="HH15" s="194"/>
      <c r="HI15" s="194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4"/>
      <c r="IF15" s="194"/>
      <c r="IG15" s="194"/>
      <c r="IH15" s="194"/>
      <c r="II15" s="194"/>
      <c r="IJ15" s="194"/>
      <c r="IK15" s="194"/>
      <c r="IL15" s="194"/>
      <c r="IM15" s="194"/>
      <c r="IN15" s="194"/>
      <c r="IO15" s="194"/>
      <c r="IP15" s="194"/>
      <c r="IQ15" s="194"/>
      <c r="IR15" s="194"/>
      <c r="IS15" s="194"/>
      <c r="IT15" s="194"/>
      <c r="IU15" s="194"/>
    </row>
    <row r="16" spans="1:255" s="195" customFormat="1" ht="16.5" customHeight="1" x14ac:dyDescent="0.25">
      <c r="A16" s="191" t="s">
        <v>261</v>
      </c>
      <c r="B16" s="191" t="s">
        <v>269</v>
      </c>
      <c r="C16" s="191" t="s">
        <v>263</v>
      </c>
      <c r="D16" s="192">
        <v>0.25</v>
      </c>
      <c r="E16" s="192">
        <v>0.19</v>
      </c>
      <c r="F16" s="192">
        <v>0.06</v>
      </c>
      <c r="G16" s="193">
        <f t="shared" si="0"/>
        <v>76</v>
      </c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4"/>
      <c r="ES16" s="194"/>
      <c r="ET16" s="194"/>
      <c r="EU16" s="194"/>
      <c r="EV16" s="194"/>
      <c r="EW16" s="194"/>
      <c r="EX16" s="194"/>
      <c r="EY16" s="194"/>
      <c r="EZ16" s="194"/>
      <c r="FA16" s="194"/>
      <c r="FB16" s="194"/>
      <c r="FC16" s="194"/>
      <c r="FD16" s="194"/>
      <c r="FE16" s="194"/>
      <c r="FF16" s="194"/>
      <c r="FG16" s="194"/>
      <c r="FH16" s="194"/>
      <c r="FI16" s="194"/>
      <c r="FJ16" s="194"/>
      <c r="FK16" s="194"/>
      <c r="FL16" s="194"/>
      <c r="FM16" s="194"/>
      <c r="FN16" s="194"/>
      <c r="FO16" s="194"/>
      <c r="FP16" s="194"/>
      <c r="FQ16" s="194"/>
      <c r="FR16" s="194"/>
      <c r="FS16" s="194"/>
      <c r="FT16" s="194"/>
      <c r="FU16" s="194"/>
      <c r="FV16" s="194"/>
      <c r="FW16" s="194"/>
      <c r="FX16" s="194"/>
      <c r="FY16" s="194"/>
      <c r="FZ16" s="194"/>
      <c r="GA16" s="194"/>
      <c r="GB16" s="194"/>
      <c r="GC16" s="194"/>
      <c r="GD16" s="194"/>
      <c r="GE16" s="194"/>
      <c r="GF16" s="194"/>
      <c r="GG16" s="194"/>
      <c r="GH16" s="194"/>
      <c r="GI16" s="194"/>
      <c r="GJ16" s="194"/>
      <c r="GK16" s="194"/>
      <c r="GL16" s="194"/>
      <c r="GM16" s="194"/>
      <c r="GN16" s="194"/>
      <c r="GO16" s="194"/>
      <c r="GP16" s="194"/>
      <c r="GQ16" s="194"/>
      <c r="GR16" s="194"/>
      <c r="GS16" s="194"/>
      <c r="GT16" s="194"/>
      <c r="GU16" s="194"/>
      <c r="GV16" s="194"/>
      <c r="GW16" s="194"/>
      <c r="GX16" s="194"/>
      <c r="GY16" s="194"/>
      <c r="GZ16" s="194"/>
      <c r="HA16" s="194"/>
      <c r="HB16" s="194"/>
      <c r="HC16" s="194"/>
      <c r="HD16" s="194"/>
      <c r="HE16" s="194"/>
      <c r="HF16" s="194"/>
      <c r="HG16" s="194"/>
      <c r="HH16" s="194"/>
      <c r="HI16" s="194"/>
      <c r="HJ16" s="194"/>
      <c r="HK16" s="194"/>
      <c r="HL16" s="194"/>
      <c r="HM16" s="194"/>
      <c r="HN16" s="194"/>
      <c r="HO16" s="194"/>
      <c r="HP16" s="194"/>
      <c r="HQ16" s="194"/>
      <c r="HR16" s="194"/>
      <c r="HS16" s="194"/>
      <c r="HT16" s="194"/>
      <c r="HU16" s="194"/>
      <c r="HV16" s="194"/>
      <c r="HW16" s="194"/>
      <c r="HX16" s="194"/>
      <c r="HY16" s="194"/>
      <c r="HZ16" s="194"/>
      <c r="IA16" s="194"/>
      <c r="IB16" s="194"/>
      <c r="IC16" s="194"/>
      <c r="ID16" s="194"/>
      <c r="IE16" s="194"/>
      <c r="IF16" s="194"/>
      <c r="IG16" s="194"/>
      <c r="IH16" s="194"/>
      <c r="II16" s="194"/>
      <c r="IJ16" s="194"/>
      <c r="IK16" s="194"/>
      <c r="IL16" s="194"/>
      <c r="IM16" s="194"/>
      <c r="IN16" s="194"/>
      <c r="IO16" s="194"/>
      <c r="IP16" s="194"/>
      <c r="IQ16" s="194"/>
      <c r="IR16" s="194"/>
      <c r="IS16" s="194"/>
      <c r="IT16" s="194"/>
      <c r="IU16" s="194"/>
    </row>
    <row r="17" spans="1:255" s="195" customFormat="1" ht="16.5" customHeight="1" x14ac:dyDescent="0.25">
      <c r="A17" s="191" t="s">
        <v>261</v>
      </c>
      <c r="B17" s="191" t="s">
        <v>270</v>
      </c>
      <c r="C17" s="191" t="s">
        <v>263</v>
      </c>
      <c r="D17" s="192">
        <v>0.23</v>
      </c>
      <c r="E17" s="192">
        <v>0.22</v>
      </c>
      <c r="F17" s="192">
        <v>0.02</v>
      </c>
      <c r="G17" s="193">
        <f t="shared" si="0"/>
        <v>95.65217391304347</v>
      </c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  <c r="DO17" s="194"/>
      <c r="DP17" s="194"/>
      <c r="DQ17" s="194"/>
      <c r="DR17" s="194"/>
      <c r="DS17" s="194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4"/>
      <c r="ES17" s="194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4"/>
      <c r="FF17" s="194"/>
      <c r="FG17" s="194"/>
      <c r="FH17" s="194"/>
      <c r="FI17" s="194"/>
      <c r="FJ17" s="194"/>
      <c r="FK17" s="194"/>
      <c r="FL17" s="194"/>
      <c r="FM17" s="194"/>
      <c r="FN17" s="194"/>
      <c r="FO17" s="194"/>
      <c r="FP17" s="194"/>
      <c r="FQ17" s="194"/>
      <c r="FR17" s="194"/>
      <c r="FS17" s="194"/>
      <c r="FT17" s="194"/>
      <c r="FU17" s="194"/>
      <c r="FV17" s="194"/>
      <c r="FW17" s="194"/>
      <c r="FX17" s="194"/>
      <c r="FY17" s="194"/>
      <c r="FZ17" s="194"/>
      <c r="GA17" s="194"/>
      <c r="GB17" s="194"/>
      <c r="GC17" s="194"/>
      <c r="GD17" s="194"/>
      <c r="GE17" s="194"/>
      <c r="GF17" s="194"/>
      <c r="GG17" s="194"/>
      <c r="GH17" s="194"/>
      <c r="GI17" s="194"/>
      <c r="GJ17" s="194"/>
      <c r="GK17" s="194"/>
      <c r="GL17" s="194"/>
      <c r="GM17" s="194"/>
      <c r="GN17" s="194"/>
      <c r="GO17" s="194"/>
      <c r="GP17" s="194"/>
      <c r="GQ17" s="194"/>
      <c r="GR17" s="194"/>
      <c r="GS17" s="194"/>
      <c r="GT17" s="194"/>
      <c r="GU17" s="194"/>
      <c r="GV17" s="194"/>
      <c r="GW17" s="194"/>
      <c r="GX17" s="194"/>
      <c r="GY17" s="194"/>
      <c r="GZ17" s="194"/>
      <c r="HA17" s="194"/>
      <c r="HB17" s="194"/>
      <c r="HC17" s="194"/>
      <c r="HD17" s="194"/>
      <c r="HE17" s="194"/>
      <c r="HF17" s="194"/>
      <c r="HG17" s="194"/>
      <c r="HH17" s="194"/>
      <c r="HI17" s="194"/>
      <c r="HJ17" s="194"/>
      <c r="HK17" s="194"/>
      <c r="HL17" s="194"/>
      <c r="HM17" s="194"/>
      <c r="HN17" s="194"/>
      <c r="HO17" s="194"/>
      <c r="HP17" s="194"/>
      <c r="HQ17" s="194"/>
      <c r="HR17" s="194"/>
      <c r="HS17" s="194"/>
      <c r="HT17" s="194"/>
      <c r="HU17" s="194"/>
      <c r="HV17" s="194"/>
      <c r="HW17" s="194"/>
      <c r="HX17" s="194"/>
      <c r="HY17" s="194"/>
      <c r="HZ17" s="194"/>
      <c r="IA17" s="194"/>
      <c r="IB17" s="194"/>
      <c r="IC17" s="194"/>
      <c r="ID17" s="194"/>
      <c r="IE17" s="194"/>
      <c r="IF17" s="194"/>
      <c r="IG17" s="194"/>
      <c r="IH17" s="194"/>
      <c r="II17" s="194"/>
      <c r="IJ17" s="194"/>
      <c r="IK17" s="194"/>
      <c r="IL17" s="194"/>
      <c r="IM17" s="194"/>
      <c r="IN17" s="194"/>
      <c r="IO17" s="194"/>
      <c r="IP17" s="194"/>
      <c r="IQ17" s="194"/>
      <c r="IR17" s="194"/>
      <c r="IS17" s="194"/>
      <c r="IT17" s="194"/>
      <c r="IU17" s="194"/>
    </row>
    <row r="18" spans="1:255" s="195" customFormat="1" ht="16.5" customHeight="1" x14ac:dyDescent="0.25">
      <c r="A18" s="191" t="s">
        <v>261</v>
      </c>
      <c r="B18" s="191" t="s">
        <v>271</v>
      </c>
      <c r="C18" s="191" t="s">
        <v>263</v>
      </c>
      <c r="D18" s="192">
        <v>5.0999999999999996</v>
      </c>
      <c r="E18" s="192">
        <v>5.05</v>
      </c>
      <c r="F18" s="192">
        <v>0.05</v>
      </c>
      <c r="G18" s="193">
        <f t="shared" si="0"/>
        <v>99.019607843137265</v>
      </c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4"/>
      <c r="EM18" s="194"/>
      <c r="EN18" s="194"/>
      <c r="EO18" s="194"/>
      <c r="EP18" s="194"/>
      <c r="EQ18" s="194"/>
      <c r="ER18" s="194"/>
      <c r="ES18" s="194"/>
      <c r="ET18" s="194"/>
      <c r="EU18" s="194"/>
      <c r="EV18" s="194"/>
      <c r="EW18" s="194"/>
      <c r="EX18" s="194"/>
      <c r="EY18" s="194"/>
      <c r="EZ18" s="194"/>
      <c r="FA18" s="194"/>
      <c r="FB18" s="194"/>
      <c r="FC18" s="194"/>
      <c r="FD18" s="194"/>
      <c r="FE18" s="194"/>
      <c r="FF18" s="194"/>
      <c r="FG18" s="194"/>
      <c r="FH18" s="194"/>
      <c r="FI18" s="194"/>
      <c r="FJ18" s="194"/>
      <c r="FK18" s="194"/>
      <c r="FL18" s="194"/>
      <c r="FM18" s="194"/>
      <c r="FN18" s="194"/>
      <c r="FO18" s="194"/>
      <c r="FP18" s="194"/>
      <c r="FQ18" s="194"/>
      <c r="FR18" s="194"/>
      <c r="FS18" s="194"/>
      <c r="FT18" s="194"/>
      <c r="FU18" s="194"/>
      <c r="FV18" s="194"/>
      <c r="FW18" s="194"/>
      <c r="FX18" s="194"/>
      <c r="FY18" s="194"/>
      <c r="FZ18" s="194"/>
      <c r="GA18" s="194"/>
      <c r="GB18" s="194"/>
      <c r="GC18" s="194"/>
      <c r="GD18" s="194"/>
      <c r="GE18" s="194"/>
      <c r="GF18" s="194"/>
      <c r="GG18" s="194"/>
      <c r="GH18" s="194"/>
      <c r="GI18" s="194"/>
      <c r="GJ18" s="194"/>
      <c r="GK18" s="194"/>
      <c r="GL18" s="194"/>
      <c r="GM18" s="194"/>
      <c r="GN18" s="194"/>
      <c r="GO18" s="194"/>
      <c r="GP18" s="194"/>
      <c r="GQ18" s="194"/>
      <c r="GR18" s="194"/>
      <c r="GS18" s="194"/>
      <c r="GT18" s="194"/>
      <c r="GU18" s="194"/>
      <c r="GV18" s="194"/>
      <c r="GW18" s="194"/>
      <c r="GX18" s="194"/>
      <c r="GY18" s="194"/>
      <c r="GZ18" s="194"/>
      <c r="HA18" s="194"/>
      <c r="HB18" s="194"/>
      <c r="HC18" s="194"/>
      <c r="HD18" s="194"/>
      <c r="HE18" s="194"/>
      <c r="HF18" s="194"/>
      <c r="HG18" s="194"/>
      <c r="HH18" s="194"/>
      <c r="HI18" s="194"/>
      <c r="HJ18" s="194"/>
      <c r="HK18" s="194"/>
      <c r="HL18" s="194"/>
      <c r="HM18" s="194"/>
      <c r="HN18" s="194"/>
      <c r="HO18" s="194"/>
      <c r="HP18" s="194"/>
      <c r="HQ18" s="194"/>
      <c r="HR18" s="194"/>
      <c r="HS18" s="194"/>
      <c r="HT18" s="194"/>
      <c r="HU18" s="194"/>
      <c r="HV18" s="194"/>
      <c r="HW18" s="194"/>
      <c r="HX18" s="194"/>
      <c r="HY18" s="194"/>
      <c r="HZ18" s="194"/>
      <c r="IA18" s="194"/>
      <c r="IB18" s="194"/>
      <c r="IC18" s="194"/>
      <c r="ID18" s="194"/>
      <c r="IE18" s="194"/>
      <c r="IF18" s="194"/>
      <c r="IG18" s="194"/>
      <c r="IH18" s="194"/>
      <c r="II18" s="194"/>
      <c r="IJ18" s="194"/>
      <c r="IK18" s="194"/>
      <c r="IL18" s="194"/>
      <c r="IM18" s="194"/>
      <c r="IN18" s="194"/>
      <c r="IO18" s="194"/>
      <c r="IP18" s="194"/>
      <c r="IQ18" s="194"/>
      <c r="IR18" s="194"/>
      <c r="IS18" s="194"/>
      <c r="IT18" s="194"/>
      <c r="IU18" s="194"/>
    </row>
    <row r="19" spans="1:255" s="195" customFormat="1" ht="16.5" customHeight="1" x14ac:dyDescent="0.25">
      <c r="A19" s="191" t="s">
        <v>261</v>
      </c>
      <c r="B19" s="191" t="s">
        <v>47</v>
      </c>
      <c r="C19" s="191" t="s">
        <v>263</v>
      </c>
      <c r="D19" s="192">
        <v>22.41</v>
      </c>
      <c r="E19" s="192">
        <v>22.39</v>
      </c>
      <c r="F19" s="192">
        <v>0.02</v>
      </c>
      <c r="G19" s="193">
        <f t="shared" si="0"/>
        <v>99.910754127621601</v>
      </c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94"/>
      <c r="BR19" s="194"/>
      <c r="BS19" s="194"/>
      <c r="BT19" s="194"/>
      <c r="BU19" s="194"/>
      <c r="BV19" s="194"/>
      <c r="BW19" s="194"/>
      <c r="BX19" s="194"/>
      <c r="BY19" s="194"/>
      <c r="BZ19" s="194"/>
      <c r="CA19" s="194"/>
      <c r="CB19" s="194"/>
      <c r="CC19" s="194"/>
      <c r="CD19" s="194"/>
      <c r="CE19" s="194"/>
      <c r="CF19" s="194"/>
      <c r="CG19" s="194"/>
      <c r="CH19" s="194"/>
      <c r="CI19" s="194"/>
      <c r="CJ19" s="194"/>
      <c r="CK19" s="194"/>
      <c r="CL19" s="194"/>
      <c r="CM19" s="194"/>
      <c r="CN19" s="194"/>
      <c r="CO19" s="194"/>
      <c r="CP19" s="194"/>
      <c r="CQ19" s="194"/>
      <c r="CR19" s="194"/>
      <c r="CS19" s="194"/>
      <c r="CT19" s="194"/>
      <c r="CU19" s="194"/>
      <c r="CV19" s="194"/>
      <c r="CW19" s="194"/>
      <c r="CX19" s="194"/>
      <c r="CY19" s="194"/>
      <c r="CZ19" s="194"/>
      <c r="DA19" s="194"/>
      <c r="DB19" s="194"/>
      <c r="DC19" s="194"/>
      <c r="DD19" s="194"/>
      <c r="DE19" s="194"/>
      <c r="DF19" s="194"/>
      <c r="DG19" s="194"/>
      <c r="DH19" s="194"/>
      <c r="DI19" s="194"/>
      <c r="DJ19" s="194"/>
      <c r="DK19" s="194"/>
      <c r="DL19" s="194"/>
      <c r="DM19" s="194"/>
      <c r="DN19" s="194"/>
      <c r="DO19" s="194"/>
      <c r="DP19" s="194"/>
      <c r="DQ19" s="194"/>
      <c r="DR19" s="194"/>
      <c r="DS19" s="194"/>
      <c r="DT19" s="194"/>
      <c r="DU19" s="194"/>
      <c r="DV19" s="194"/>
      <c r="DW19" s="194"/>
      <c r="DX19" s="194"/>
      <c r="DY19" s="194"/>
      <c r="DZ19" s="194"/>
      <c r="EA19" s="194"/>
      <c r="EB19" s="194"/>
      <c r="EC19" s="194"/>
      <c r="ED19" s="194"/>
      <c r="EE19" s="194"/>
      <c r="EF19" s="194"/>
      <c r="EG19" s="194"/>
      <c r="EH19" s="194"/>
      <c r="EI19" s="194"/>
      <c r="EJ19" s="194"/>
      <c r="EK19" s="194"/>
      <c r="EL19" s="194"/>
      <c r="EM19" s="194"/>
      <c r="EN19" s="194"/>
      <c r="EO19" s="194"/>
      <c r="EP19" s="194"/>
      <c r="EQ19" s="194"/>
      <c r="ER19" s="194"/>
      <c r="ES19" s="194"/>
      <c r="ET19" s="194"/>
      <c r="EU19" s="194"/>
      <c r="EV19" s="194"/>
      <c r="EW19" s="194"/>
      <c r="EX19" s="194"/>
      <c r="EY19" s="194"/>
      <c r="EZ19" s="194"/>
      <c r="FA19" s="194"/>
      <c r="FB19" s="194"/>
      <c r="FC19" s="194"/>
      <c r="FD19" s="194"/>
      <c r="FE19" s="194"/>
      <c r="FF19" s="194"/>
      <c r="FG19" s="194"/>
      <c r="FH19" s="194"/>
      <c r="FI19" s="194"/>
      <c r="FJ19" s="194"/>
      <c r="FK19" s="194"/>
      <c r="FL19" s="194"/>
      <c r="FM19" s="194"/>
      <c r="FN19" s="194"/>
      <c r="FO19" s="194"/>
      <c r="FP19" s="194"/>
      <c r="FQ19" s="194"/>
      <c r="FR19" s="194"/>
      <c r="FS19" s="194"/>
      <c r="FT19" s="194"/>
      <c r="FU19" s="194"/>
      <c r="FV19" s="194"/>
      <c r="FW19" s="194"/>
      <c r="FX19" s="194"/>
      <c r="FY19" s="194"/>
      <c r="FZ19" s="194"/>
      <c r="GA19" s="194"/>
      <c r="GB19" s="194"/>
      <c r="GC19" s="194"/>
      <c r="GD19" s="194"/>
      <c r="GE19" s="194"/>
      <c r="GF19" s="194"/>
      <c r="GG19" s="194"/>
      <c r="GH19" s="194"/>
      <c r="GI19" s="194"/>
      <c r="GJ19" s="194"/>
      <c r="GK19" s="194"/>
      <c r="GL19" s="194"/>
      <c r="GM19" s="194"/>
      <c r="GN19" s="194"/>
      <c r="GO19" s="194"/>
      <c r="GP19" s="194"/>
      <c r="GQ19" s="194"/>
      <c r="GR19" s="194"/>
      <c r="GS19" s="194"/>
      <c r="GT19" s="194"/>
      <c r="GU19" s="194"/>
      <c r="GV19" s="194"/>
      <c r="GW19" s="194"/>
      <c r="GX19" s="194"/>
      <c r="GY19" s="194"/>
      <c r="GZ19" s="194"/>
      <c r="HA19" s="194"/>
      <c r="HB19" s="194"/>
      <c r="HC19" s="194"/>
      <c r="HD19" s="194"/>
      <c r="HE19" s="194"/>
      <c r="HF19" s="194"/>
      <c r="HG19" s="194"/>
      <c r="HH19" s="194"/>
      <c r="HI19" s="194"/>
      <c r="HJ19" s="194"/>
      <c r="HK19" s="194"/>
      <c r="HL19" s="194"/>
      <c r="HM19" s="194"/>
      <c r="HN19" s="194"/>
      <c r="HO19" s="194"/>
      <c r="HP19" s="194"/>
      <c r="HQ19" s="194"/>
      <c r="HR19" s="194"/>
      <c r="HS19" s="194"/>
      <c r="HT19" s="194"/>
      <c r="HU19" s="194"/>
      <c r="HV19" s="194"/>
      <c r="HW19" s="194"/>
      <c r="HX19" s="194"/>
      <c r="HY19" s="194"/>
      <c r="HZ19" s="194"/>
      <c r="IA19" s="194"/>
      <c r="IB19" s="194"/>
      <c r="IC19" s="194"/>
      <c r="ID19" s="194"/>
      <c r="IE19" s="194"/>
      <c r="IF19" s="194"/>
      <c r="IG19" s="194"/>
      <c r="IH19" s="194"/>
      <c r="II19" s="194"/>
      <c r="IJ19" s="194"/>
      <c r="IK19" s="194"/>
      <c r="IL19" s="194"/>
      <c r="IM19" s="194"/>
      <c r="IN19" s="194"/>
      <c r="IO19" s="194"/>
      <c r="IP19" s="194"/>
      <c r="IQ19" s="194"/>
      <c r="IR19" s="194"/>
      <c r="IS19" s="194"/>
      <c r="IT19" s="194"/>
      <c r="IU19" s="194"/>
    </row>
    <row r="20" spans="1:255" s="195" customFormat="1" ht="16.5" customHeight="1" x14ac:dyDescent="0.25">
      <c r="A20" s="191" t="s">
        <v>261</v>
      </c>
      <c r="B20" s="191" t="s">
        <v>49</v>
      </c>
      <c r="C20" s="191" t="s">
        <v>263</v>
      </c>
      <c r="D20" s="192">
        <v>18.71</v>
      </c>
      <c r="E20" s="192">
        <v>18.47</v>
      </c>
      <c r="F20" s="192">
        <v>0</v>
      </c>
      <c r="G20" s="193">
        <f t="shared" si="0"/>
        <v>98.717263495456962</v>
      </c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</row>
    <row r="21" spans="1:255" s="195" customFormat="1" ht="16.5" customHeight="1" x14ac:dyDescent="0.25">
      <c r="A21" s="191" t="s">
        <v>261</v>
      </c>
      <c r="B21" s="191" t="s">
        <v>272</v>
      </c>
      <c r="C21" s="191" t="s">
        <v>263</v>
      </c>
      <c r="D21" s="192">
        <v>8.33</v>
      </c>
      <c r="E21" s="192">
        <v>8.06</v>
      </c>
      <c r="F21" s="192">
        <v>0.27</v>
      </c>
      <c r="G21" s="193">
        <f t="shared" si="0"/>
        <v>96.758703481392558</v>
      </c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  <c r="CB21" s="194"/>
      <c r="CC21" s="194"/>
      <c r="CD21" s="194"/>
      <c r="CE21" s="194"/>
      <c r="CF21" s="194"/>
      <c r="CG21" s="194"/>
      <c r="CH21" s="194"/>
      <c r="CI21" s="194"/>
      <c r="CJ21" s="194"/>
      <c r="CK21" s="194"/>
      <c r="CL21" s="194"/>
      <c r="CM21" s="194"/>
      <c r="CN21" s="194"/>
      <c r="CO21" s="194"/>
      <c r="CP21" s="194"/>
      <c r="CQ21" s="194"/>
      <c r="CR21" s="194"/>
      <c r="CS21" s="194"/>
      <c r="CT21" s="194"/>
      <c r="CU21" s="194"/>
      <c r="CV21" s="194"/>
      <c r="CW21" s="194"/>
      <c r="CX21" s="194"/>
      <c r="CY21" s="194"/>
      <c r="CZ21" s="194"/>
      <c r="DA21" s="194"/>
      <c r="DB21" s="194"/>
      <c r="DC21" s="194"/>
      <c r="DD21" s="194"/>
      <c r="DE21" s="194"/>
      <c r="DF21" s="194"/>
      <c r="DG21" s="194"/>
      <c r="DH21" s="194"/>
      <c r="DI21" s="194"/>
      <c r="DJ21" s="194"/>
      <c r="DK21" s="194"/>
      <c r="DL21" s="194"/>
      <c r="DM21" s="194"/>
      <c r="DN21" s="194"/>
      <c r="DO21" s="194"/>
      <c r="DP21" s="194"/>
      <c r="DQ21" s="194"/>
      <c r="DR21" s="194"/>
      <c r="DS21" s="194"/>
      <c r="DT21" s="194"/>
      <c r="DU21" s="194"/>
      <c r="DV21" s="194"/>
      <c r="DW21" s="194"/>
      <c r="DX21" s="194"/>
      <c r="DY21" s="194"/>
      <c r="DZ21" s="194"/>
      <c r="EA21" s="194"/>
      <c r="EB21" s="194"/>
      <c r="EC21" s="194"/>
      <c r="ED21" s="194"/>
      <c r="EE21" s="194"/>
      <c r="EF21" s="194"/>
      <c r="EG21" s="194"/>
      <c r="EH21" s="194"/>
      <c r="EI21" s="194"/>
      <c r="EJ21" s="194"/>
      <c r="EK21" s="194"/>
      <c r="EL21" s="194"/>
      <c r="EM21" s="194"/>
      <c r="EN21" s="194"/>
      <c r="EO21" s="194"/>
      <c r="EP21" s="194"/>
      <c r="EQ21" s="194"/>
      <c r="ER21" s="194"/>
      <c r="ES21" s="194"/>
      <c r="ET21" s="194"/>
      <c r="EU21" s="194"/>
      <c r="EV21" s="194"/>
      <c r="EW21" s="194"/>
      <c r="EX21" s="194"/>
      <c r="EY21" s="194"/>
      <c r="EZ21" s="194"/>
      <c r="FA21" s="194"/>
      <c r="FB21" s="194"/>
      <c r="FC21" s="194"/>
      <c r="FD21" s="194"/>
      <c r="FE21" s="194"/>
      <c r="FF21" s="194"/>
      <c r="FG21" s="194"/>
      <c r="FH21" s="194"/>
      <c r="FI21" s="194"/>
      <c r="FJ21" s="194"/>
      <c r="FK21" s="194"/>
      <c r="FL21" s="194"/>
      <c r="FM21" s="194"/>
      <c r="FN21" s="194"/>
      <c r="FO21" s="194"/>
      <c r="FP21" s="194"/>
      <c r="FQ21" s="194"/>
      <c r="FR21" s="194"/>
      <c r="FS21" s="194"/>
      <c r="FT21" s="194"/>
      <c r="FU21" s="194"/>
      <c r="FV21" s="194"/>
      <c r="FW21" s="194"/>
      <c r="FX21" s="194"/>
      <c r="FY21" s="194"/>
      <c r="FZ21" s="194"/>
      <c r="GA21" s="194"/>
      <c r="GB21" s="194"/>
      <c r="GC21" s="194"/>
      <c r="GD21" s="194"/>
      <c r="GE21" s="194"/>
      <c r="GF21" s="194"/>
      <c r="GG21" s="194"/>
      <c r="GH21" s="194"/>
      <c r="GI21" s="194"/>
      <c r="GJ21" s="194"/>
      <c r="GK21" s="194"/>
      <c r="GL21" s="194"/>
      <c r="GM21" s="194"/>
      <c r="GN21" s="194"/>
      <c r="GO21" s="194"/>
      <c r="GP21" s="194"/>
      <c r="GQ21" s="194"/>
      <c r="GR21" s="194"/>
      <c r="GS21" s="194"/>
      <c r="GT21" s="194"/>
      <c r="GU21" s="194"/>
      <c r="GV21" s="194"/>
      <c r="GW21" s="194"/>
      <c r="GX21" s="194"/>
      <c r="GY21" s="194"/>
      <c r="GZ21" s="194"/>
      <c r="HA21" s="194"/>
      <c r="HB21" s="194"/>
      <c r="HC21" s="194"/>
      <c r="HD21" s="194"/>
      <c r="HE21" s="194"/>
      <c r="HF21" s="194"/>
      <c r="HG21" s="194"/>
      <c r="HH21" s="194"/>
      <c r="HI21" s="194"/>
      <c r="HJ21" s="194"/>
      <c r="HK21" s="194"/>
      <c r="HL21" s="194"/>
      <c r="HM21" s="194"/>
      <c r="HN21" s="194"/>
      <c r="HO21" s="194"/>
      <c r="HP21" s="194"/>
      <c r="HQ21" s="194"/>
      <c r="HR21" s="194"/>
      <c r="HS21" s="194"/>
      <c r="HT21" s="194"/>
      <c r="HU21" s="194"/>
      <c r="HV21" s="194"/>
      <c r="HW21" s="194"/>
      <c r="HX21" s="194"/>
      <c r="HY21" s="194"/>
      <c r="HZ21" s="194"/>
      <c r="IA21" s="194"/>
      <c r="IB21" s="194"/>
      <c r="IC21" s="194"/>
      <c r="ID21" s="194"/>
      <c r="IE21" s="194"/>
      <c r="IF21" s="194"/>
      <c r="IG21" s="194"/>
      <c r="IH21" s="194"/>
      <c r="II21" s="194"/>
      <c r="IJ21" s="194"/>
      <c r="IK21" s="194"/>
      <c r="IL21" s="194"/>
      <c r="IM21" s="194"/>
      <c r="IN21" s="194"/>
      <c r="IO21" s="194"/>
      <c r="IP21" s="194"/>
      <c r="IQ21" s="194"/>
      <c r="IR21" s="194"/>
      <c r="IS21" s="194"/>
      <c r="IT21" s="194"/>
      <c r="IU21" s="194"/>
    </row>
    <row r="22" spans="1:255" s="195" customFormat="1" ht="16.5" customHeight="1" x14ac:dyDescent="0.25">
      <c r="A22" s="191" t="s">
        <v>261</v>
      </c>
      <c r="B22" s="191" t="s">
        <v>273</v>
      </c>
      <c r="C22" s="191" t="s">
        <v>263</v>
      </c>
      <c r="D22" s="192">
        <v>5.05</v>
      </c>
      <c r="E22" s="192">
        <v>5.0199999999999996</v>
      </c>
      <c r="F22" s="192">
        <v>0.03</v>
      </c>
      <c r="G22" s="193">
        <f t="shared" si="0"/>
        <v>99.405940594059402</v>
      </c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4"/>
      <c r="CC22" s="194"/>
      <c r="CD22" s="194"/>
      <c r="CE22" s="194"/>
      <c r="CF22" s="194"/>
      <c r="CG22" s="194"/>
      <c r="CH22" s="194"/>
      <c r="CI22" s="194"/>
      <c r="CJ22" s="194"/>
      <c r="CK22" s="194"/>
      <c r="CL22" s="194"/>
      <c r="CM22" s="194"/>
      <c r="CN22" s="194"/>
      <c r="CO22" s="194"/>
      <c r="CP22" s="194"/>
      <c r="CQ22" s="194"/>
      <c r="CR22" s="194"/>
      <c r="CS22" s="194"/>
      <c r="CT22" s="194"/>
      <c r="CU22" s="194"/>
      <c r="CV22" s="194"/>
      <c r="CW22" s="194"/>
      <c r="CX22" s="194"/>
      <c r="CY22" s="194"/>
      <c r="CZ22" s="194"/>
      <c r="DA22" s="194"/>
      <c r="DB22" s="194"/>
      <c r="DC22" s="194"/>
      <c r="DD22" s="194"/>
      <c r="DE22" s="194"/>
      <c r="DF22" s="194"/>
      <c r="DG22" s="194"/>
      <c r="DH22" s="194"/>
      <c r="DI22" s="194"/>
      <c r="DJ22" s="194"/>
      <c r="DK22" s="194"/>
      <c r="DL22" s="194"/>
      <c r="DM22" s="194"/>
      <c r="DN22" s="194"/>
      <c r="DO22" s="194"/>
      <c r="DP22" s="194"/>
      <c r="DQ22" s="194"/>
      <c r="DR22" s="194"/>
      <c r="DS22" s="194"/>
      <c r="DT22" s="194"/>
      <c r="DU22" s="194"/>
      <c r="DV22" s="194"/>
      <c r="DW22" s="194"/>
      <c r="DX22" s="194"/>
      <c r="DY22" s="194"/>
      <c r="DZ22" s="194"/>
      <c r="EA22" s="194"/>
      <c r="EB22" s="194"/>
      <c r="EC22" s="194"/>
      <c r="ED22" s="194"/>
      <c r="EE22" s="194"/>
      <c r="EF22" s="194"/>
      <c r="EG22" s="194"/>
      <c r="EH22" s="194"/>
      <c r="EI22" s="194"/>
      <c r="EJ22" s="194"/>
      <c r="EK22" s="194"/>
      <c r="EL22" s="194"/>
      <c r="EM22" s="194"/>
      <c r="EN22" s="194"/>
      <c r="EO22" s="194"/>
      <c r="EP22" s="194"/>
      <c r="EQ22" s="194"/>
      <c r="ER22" s="194"/>
      <c r="ES22" s="194"/>
      <c r="ET22" s="194"/>
      <c r="EU22" s="194"/>
      <c r="EV22" s="194"/>
      <c r="EW22" s="194"/>
      <c r="EX22" s="194"/>
      <c r="EY22" s="194"/>
      <c r="EZ22" s="194"/>
      <c r="FA22" s="194"/>
      <c r="FB22" s="194"/>
      <c r="FC22" s="194"/>
      <c r="FD22" s="194"/>
      <c r="FE22" s="194"/>
      <c r="FF22" s="194"/>
      <c r="FG22" s="194"/>
      <c r="FH22" s="194"/>
      <c r="FI22" s="194"/>
      <c r="FJ22" s="194"/>
      <c r="FK22" s="194"/>
      <c r="FL22" s="194"/>
      <c r="FM22" s="194"/>
      <c r="FN22" s="194"/>
      <c r="FO22" s="194"/>
      <c r="FP22" s="194"/>
      <c r="FQ22" s="194"/>
      <c r="FR22" s="194"/>
      <c r="FS22" s="194"/>
      <c r="FT22" s="194"/>
      <c r="FU22" s="194"/>
      <c r="FV22" s="194"/>
      <c r="FW22" s="194"/>
      <c r="FX22" s="194"/>
      <c r="FY22" s="194"/>
      <c r="FZ22" s="194"/>
      <c r="GA22" s="194"/>
      <c r="GB22" s="194"/>
      <c r="GC22" s="194"/>
      <c r="GD22" s="194"/>
      <c r="GE22" s="194"/>
      <c r="GF22" s="194"/>
      <c r="GG22" s="194"/>
      <c r="GH22" s="194"/>
      <c r="GI22" s="194"/>
      <c r="GJ22" s="194"/>
      <c r="GK22" s="194"/>
      <c r="GL22" s="194"/>
      <c r="GM22" s="194"/>
      <c r="GN22" s="194"/>
      <c r="GO22" s="194"/>
      <c r="GP22" s="194"/>
      <c r="GQ22" s="194"/>
      <c r="GR22" s="194"/>
      <c r="GS22" s="194"/>
      <c r="GT22" s="194"/>
      <c r="GU22" s="194"/>
      <c r="GV22" s="194"/>
      <c r="GW22" s="194"/>
      <c r="GX22" s="194"/>
      <c r="GY22" s="194"/>
      <c r="GZ22" s="194"/>
      <c r="HA22" s="194"/>
      <c r="HB22" s="194"/>
      <c r="HC22" s="194"/>
      <c r="HD22" s="194"/>
      <c r="HE22" s="194"/>
      <c r="HF22" s="194"/>
      <c r="HG22" s="194"/>
      <c r="HH22" s="194"/>
      <c r="HI22" s="194"/>
      <c r="HJ22" s="194"/>
      <c r="HK22" s="194"/>
      <c r="HL22" s="194"/>
      <c r="HM22" s="194"/>
      <c r="HN22" s="194"/>
      <c r="HO22" s="194"/>
      <c r="HP22" s="194"/>
      <c r="HQ22" s="194"/>
      <c r="HR22" s="194"/>
      <c r="HS22" s="194"/>
      <c r="HT22" s="194"/>
      <c r="HU22" s="194"/>
      <c r="HV22" s="194"/>
      <c r="HW22" s="194"/>
      <c r="HX22" s="194"/>
      <c r="HY22" s="194"/>
      <c r="HZ22" s="194"/>
      <c r="IA22" s="194"/>
      <c r="IB22" s="194"/>
      <c r="IC22" s="194"/>
      <c r="ID22" s="194"/>
      <c r="IE22" s="194"/>
      <c r="IF22" s="194"/>
      <c r="IG22" s="194"/>
      <c r="IH22" s="194"/>
      <c r="II22" s="194"/>
      <c r="IJ22" s="194"/>
      <c r="IK22" s="194"/>
      <c r="IL22" s="194"/>
      <c r="IM22" s="194"/>
      <c r="IN22" s="194"/>
      <c r="IO22" s="194"/>
      <c r="IP22" s="194"/>
      <c r="IQ22" s="194"/>
      <c r="IR22" s="194"/>
      <c r="IS22" s="194"/>
      <c r="IT22" s="194"/>
      <c r="IU22" s="194"/>
    </row>
    <row r="23" spans="1:255" s="195" customFormat="1" ht="16.5" customHeight="1" x14ac:dyDescent="0.25">
      <c r="A23" s="191" t="s">
        <v>261</v>
      </c>
      <c r="B23" s="191" t="s">
        <v>274</v>
      </c>
      <c r="C23" s="191" t="s">
        <v>263</v>
      </c>
      <c r="D23" s="192">
        <v>20.72</v>
      </c>
      <c r="E23" s="192">
        <v>20.72</v>
      </c>
      <c r="F23" s="192">
        <v>0</v>
      </c>
      <c r="G23" s="193">
        <f t="shared" si="0"/>
        <v>100</v>
      </c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  <c r="CB23" s="194"/>
      <c r="CC23" s="194"/>
      <c r="CD23" s="194"/>
      <c r="CE23" s="194"/>
      <c r="CF23" s="194"/>
      <c r="CG23" s="194"/>
      <c r="CH23" s="194"/>
      <c r="CI23" s="194"/>
      <c r="CJ23" s="194"/>
      <c r="CK23" s="194"/>
      <c r="CL23" s="194"/>
      <c r="CM23" s="194"/>
      <c r="CN23" s="194"/>
      <c r="CO23" s="194"/>
      <c r="CP23" s="194"/>
      <c r="CQ23" s="194"/>
      <c r="CR23" s="194"/>
      <c r="CS23" s="194"/>
      <c r="CT23" s="194"/>
      <c r="CU23" s="194"/>
      <c r="CV23" s="194"/>
      <c r="CW23" s="194"/>
      <c r="CX23" s="194"/>
      <c r="CY23" s="194"/>
      <c r="CZ23" s="194"/>
      <c r="DA23" s="194"/>
      <c r="DB23" s="194"/>
      <c r="DC23" s="194"/>
      <c r="DD23" s="194"/>
      <c r="DE23" s="194"/>
      <c r="DF23" s="194"/>
      <c r="DG23" s="194"/>
      <c r="DH23" s="194"/>
      <c r="DI23" s="194"/>
      <c r="DJ23" s="194"/>
      <c r="DK23" s="194"/>
      <c r="DL23" s="194"/>
      <c r="DM23" s="194"/>
      <c r="DN23" s="194"/>
      <c r="DO23" s="194"/>
      <c r="DP23" s="194"/>
      <c r="DQ23" s="194"/>
      <c r="DR23" s="194"/>
      <c r="DS23" s="194"/>
      <c r="DT23" s="194"/>
      <c r="DU23" s="194"/>
      <c r="DV23" s="194"/>
      <c r="DW23" s="194"/>
      <c r="DX23" s="194"/>
      <c r="DY23" s="194"/>
      <c r="DZ23" s="194"/>
      <c r="EA23" s="194"/>
      <c r="EB23" s="194"/>
      <c r="EC23" s="194"/>
      <c r="ED23" s="194"/>
      <c r="EE23" s="194"/>
      <c r="EF23" s="194"/>
      <c r="EG23" s="194"/>
      <c r="EH23" s="194"/>
      <c r="EI23" s="194"/>
      <c r="EJ23" s="194"/>
      <c r="EK23" s="194"/>
      <c r="EL23" s="194"/>
      <c r="EM23" s="194"/>
      <c r="EN23" s="194"/>
      <c r="EO23" s="194"/>
      <c r="EP23" s="194"/>
      <c r="EQ23" s="194"/>
      <c r="ER23" s="194"/>
      <c r="ES23" s="194"/>
      <c r="ET23" s="194"/>
      <c r="EU23" s="194"/>
      <c r="EV23" s="194"/>
      <c r="EW23" s="194"/>
      <c r="EX23" s="194"/>
      <c r="EY23" s="194"/>
      <c r="EZ23" s="194"/>
      <c r="FA23" s="194"/>
      <c r="FB23" s="194"/>
      <c r="FC23" s="194"/>
      <c r="FD23" s="194"/>
      <c r="FE23" s="194"/>
      <c r="FF23" s="194"/>
      <c r="FG23" s="194"/>
      <c r="FH23" s="194"/>
      <c r="FI23" s="194"/>
      <c r="FJ23" s="194"/>
      <c r="FK23" s="194"/>
      <c r="FL23" s="194"/>
      <c r="FM23" s="194"/>
      <c r="FN23" s="194"/>
      <c r="FO23" s="194"/>
      <c r="FP23" s="194"/>
      <c r="FQ23" s="194"/>
      <c r="FR23" s="194"/>
      <c r="FS23" s="194"/>
      <c r="FT23" s="194"/>
      <c r="FU23" s="194"/>
      <c r="FV23" s="194"/>
      <c r="FW23" s="194"/>
      <c r="FX23" s="194"/>
      <c r="FY23" s="194"/>
      <c r="FZ23" s="194"/>
      <c r="GA23" s="194"/>
      <c r="GB23" s="194"/>
      <c r="GC23" s="194"/>
      <c r="GD23" s="194"/>
      <c r="GE23" s="194"/>
      <c r="GF23" s="194"/>
      <c r="GG23" s="194"/>
      <c r="GH23" s="194"/>
      <c r="GI23" s="194"/>
      <c r="GJ23" s="194"/>
      <c r="GK23" s="194"/>
      <c r="GL23" s="194"/>
      <c r="GM23" s="194"/>
      <c r="GN23" s="194"/>
      <c r="GO23" s="194"/>
      <c r="GP23" s="194"/>
      <c r="GQ23" s="194"/>
      <c r="GR23" s="194"/>
      <c r="GS23" s="194"/>
      <c r="GT23" s="194"/>
      <c r="GU23" s="194"/>
      <c r="GV23" s="194"/>
      <c r="GW23" s="194"/>
      <c r="GX23" s="194"/>
      <c r="GY23" s="194"/>
      <c r="GZ23" s="194"/>
      <c r="HA23" s="194"/>
      <c r="HB23" s="194"/>
      <c r="HC23" s="194"/>
      <c r="HD23" s="194"/>
      <c r="HE23" s="194"/>
      <c r="HF23" s="194"/>
      <c r="HG23" s="194"/>
      <c r="HH23" s="194"/>
      <c r="HI23" s="194"/>
      <c r="HJ23" s="194"/>
      <c r="HK23" s="194"/>
      <c r="HL23" s="194"/>
      <c r="HM23" s="194"/>
      <c r="HN23" s="194"/>
      <c r="HO23" s="194"/>
      <c r="HP23" s="194"/>
      <c r="HQ23" s="194"/>
      <c r="HR23" s="194"/>
      <c r="HS23" s="194"/>
      <c r="HT23" s="194"/>
      <c r="HU23" s="194"/>
      <c r="HV23" s="194"/>
      <c r="HW23" s="194"/>
      <c r="HX23" s="194"/>
      <c r="HY23" s="194"/>
      <c r="HZ23" s="194"/>
      <c r="IA23" s="194"/>
      <c r="IB23" s="194"/>
      <c r="IC23" s="194"/>
      <c r="ID23" s="194"/>
      <c r="IE23" s="194"/>
      <c r="IF23" s="194"/>
      <c r="IG23" s="194"/>
      <c r="IH23" s="194"/>
      <c r="II23" s="194"/>
      <c r="IJ23" s="194"/>
      <c r="IK23" s="194"/>
      <c r="IL23" s="194"/>
      <c r="IM23" s="194"/>
      <c r="IN23" s="194"/>
      <c r="IO23" s="194"/>
      <c r="IP23" s="194"/>
      <c r="IQ23" s="194"/>
      <c r="IR23" s="194"/>
      <c r="IS23" s="194"/>
      <c r="IT23" s="194"/>
      <c r="IU23" s="194"/>
    </row>
    <row r="24" spans="1:255" s="195" customFormat="1" ht="16.5" customHeight="1" x14ac:dyDescent="0.25">
      <c r="A24" s="191" t="s">
        <v>261</v>
      </c>
      <c r="B24" s="191" t="s">
        <v>275</v>
      </c>
      <c r="C24" s="191" t="s">
        <v>265</v>
      </c>
      <c r="D24" s="192">
        <v>10.92</v>
      </c>
      <c r="E24" s="192">
        <v>9</v>
      </c>
      <c r="F24" s="192">
        <v>1.0900000000000001</v>
      </c>
      <c r="G24" s="193">
        <f t="shared" si="0"/>
        <v>82.417582417582409</v>
      </c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4"/>
      <c r="CA24" s="194"/>
      <c r="CB24" s="194"/>
      <c r="CC24" s="194"/>
      <c r="CD24" s="194"/>
      <c r="CE24" s="194"/>
      <c r="CF24" s="194"/>
      <c r="CG24" s="194"/>
      <c r="CH24" s="194"/>
      <c r="CI24" s="194"/>
      <c r="CJ24" s="194"/>
      <c r="CK24" s="194"/>
      <c r="CL24" s="194"/>
      <c r="CM24" s="194"/>
      <c r="CN24" s="194"/>
      <c r="CO24" s="194"/>
      <c r="CP24" s="194"/>
      <c r="CQ24" s="194"/>
      <c r="CR24" s="194"/>
      <c r="CS24" s="194"/>
      <c r="CT24" s="194"/>
      <c r="CU24" s="194"/>
      <c r="CV24" s="194"/>
      <c r="CW24" s="194"/>
      <c r="CX24" s="194"/>
      <c r="CY24" s="194"/>
      <c r="CZ24" s="194"/>
      <c r="DA24" s="194"/>
      <c r="DB24" s="194"/>
      <c r="DC24" s="194"/>
      <c r="DD24" s="194"/>
      <c r="DE24" s="194"/>
      <c r="DF24" s="194"/>
      <c r="DG24" s="194"/>
      <c r="DH24" s="194"/>
      <c r="DI24" s="194"/>
      <c r="DJ24" s="194"/>
      <c r="DK24" s="194"/>
      <c r="DL24" s="194"/>
      <c r="DM24" s="194"/>
      <c r="DN24" s="194"/>
      <c r="DO24" s="194"/>
      <c r="DP24" s="194"/>
      <c r="DQ24" s="194"/>
      <c r="DR24" s="194"/>
      <c r="DS24" s="194"/>
      <c r="DT24" s="194"/>
      <c r="DU24" s="194"/>
      <c r="DV24" s="194"/>
      <c r="DW24" s="194"/>
      <c r="DX24" s="194"/>
      <c r="DY24" s="194"/>
      <c r="DZ24" s="194"/>
      <c r="EA24" s="194"/>
      <c r="EB24" s="194"/>
      <c r="EC24" s="194"/>
      <c r="ED24" s="194"/>
      <c r="EE24" s="194"/>
      <c r="EF24" s="194"/>
      <c r="EG24" s="194"/>
      <c r="EH24" s="194"/>
      <c r="EI24" s="194"/>
      <c r="EJ24" s="194"/>
      <c r="EK24" s="194"/>
      <c r="EL24" s="194"/>
      <c r="EM24" s="194"/>
      <c r="EN24" s="194"/>
      <c r="EO24" s="194"/>
      <c r="EP24" s="194"/>
      <c r="EQ24" s="194"/>
      <c r="ER24" s="194"/>
      <c r="ES24" s="194"/>
      <c r="ET24" s="194"/>
      <c r="EU24" s="194"/>
      <c r="EV24" s="194"/>
      <c r="EW24" s="194"/>
      <c r="EX24" s="194"/>
      <c r="EY24" s="194"/>
      <c r="EZ24" s="194"/>
      <c r="FA24" s="194"/>
      <c r="FB24" s="194"/>
      <c r="FC24" s="194"/>
      <c r="FD24" s="194"/>
      <c r="FE24" s="194"/>
      <c r="FF24" s="194"/>
      <c r="FG24" s="194"/>
      <c r="FH24" s="194"/>
      <c r="FI24" s="194"/>
      <c r="FJ24" s="194"/>
      <c r="FK24" s="194"/>
      <c r="FL24" s="194"/>
      <c r="FM24" s="194"/>
      <c r="FN24" s="194"/>
      <c r="FO24" s="194"/>
      <c r="FP24" s="194"/>
      <c r="FQ24" s="194"/>
      <c r="FR24" s="194"/>
      <c r="FS24" s="194"/>
      <c r="FT24" s="194"/>
      <c r="FU24" s="194"/>
      <c r="FV24" s="194"/>
      <c r="FW24" s="194"/>
      <c r="FX24" s="194"/>
      <c r="FY24" s="194"/>
      <c r="FZ24" s="194"/>
      <c r="GA24" s="194"/>
      <c r="GB24" s="194"/>
      <c r="GC24" s="194"/>
      <c r="GD24" s="194"/>
      <c r="GE24" s="194"/>
      <c r="GF24" s="194"/>
      <c r="GG24" s="194"/>
      <c r="GH24" s="194"/>
      <c r="GI24" s="194"/>
      <c r="GJ24" s="194"/>
      <c r="GK24" s="194"/>
      <c r="GL24" s="194"/>
      <c r="GM24" s="194"/>
      <c r="GN24" s="194"/>
      <c r="GO24" s="194"/>
      <c r="GP24" s="194"/>
      <c r="GQ24" s="194"/>
      <c r="GR24" s="194"/>
      <c r="GS24" s="194"/>
      <c r="GT24" s="194"/>
      <c r="GU24" s="194"/>
      <c r="GV24" s="194"/>
      <c r="GW24" s="194"/>
      <c r="GX24" s="194"/>
      <c r="GY24" s="194"/>
      <c r="GZ24" s="194"/>
      <c r="HA24" s="194"/>
      <c r="HB24" s="194"/>
      <c r="HC24" s="194"/>
      <c r="HD24" s="194"/>
      <c r="HE24" s="194"/>
      <c r="HF24" s="194"/>
      <c r="HG24" s="194"/>
      <c r="HH24" s="194"/>
      <c r="HI24" s="194"/>
      <c r="HJ24" s="194"/>
      <c r="HK24" s="194"/>
      <c r="HL24" s="194"/>
      <c r="HM24" s="194"/>
      <c r="HN24" s="194"/>
      <c r="HO24" s="194"/>
      <c r="HP24" s="194"/>
      <c r="HQ24" s="194"/>
      <c r="HR24" s="194"/>
      <c r="HS24" s="194"/>
      <c r="HT24" s="194"/>
      <c r="HU24" s="194"/>
      <c r="HV24" s="194"/>
      <c r="HW24" s="194"/>
      <c r="HX24" s="194"/>
      <c r="HY24" s="194"/>
      <c r="HZ24" s="194"/>
      <c r="IA24" s="194"/>
      <c r="IB24" s="194"/>
      <c r="IC24" s="194"/>
      <c r="ID24" s="194"/>
      <c r="IE24" s="194"/>
      <c r="IF24" s="194"/>
      <c r="IG24" s="194"/>
      <c r="IH24" s="194"/>
      <c r="II24" s="194"/>
      <c r="IJ24" s="194"/>
      <c r="IK24" s="194"/>
      <c r="IL24" s="194"/>
      <c r="IM24" s="194"/>
      <c r="IN24" s="194"/>
      <c r="IO24" s="194"/>
      <c r="IP24" s="194"/>
      <c r="IQ24" s="194"/>
      <c r="IR24" s="194"/>
      <c r="IS24" s="194"/>
      <c r="IT24" s="194"/>
      <c r="IU24" s="194"/>
    </row>
    <row r="25" spans="1:255" s="195" customFormat="1" ht="16.5" customHeight="1" x14ac:dyDescent="0.25">
      <c r="A25" s="191" t="s">
        <v>261</v>
      </c>
      <c r="B25" s="191" t="s">
        <v>275</v>
      </c>
      <c r="C25" s="191" t="s">
        <v>266</v>
      </c>
      <c r="D25" s="192">
        <v>0</v>
      </c>
      <c r="E25" s="192">
        <v>0</v>
      </c>
      <c r="F25" s="192">
        <v>0</v>
      </c>
      <c r="G25" s="193" t="e">
        <f t="shared" si="0"/>
        <v>#DIV/0!</v>
      </c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N25" s="194"/>
      <c r="BO25" s="194"/>
      <c r="BP25" s="194"/>
      <c r="BQ25" s="194"/>
      <c r="BR25" s="194"/>
      <c r="BS25" s="194"/>
      <c r="BT25" s="194"/>
      <c r="BU25" s="194"/>
      <c r="BV25" s="194"/>
      <c r="BW25" s="194"/>
      <c r="BX25" s="194"/>
      <c r="BY25" s="194"/>
      <c r="BZ25" s="194"/>
      <c r="CA25" s="194"/>
      <c r="CB25" s="194"/>
      <c r="CC25" s="194"/>
      <c r="CD25" s="194"/>
      <c r="CE25" s="194"/>
      <c r="CF25" s="194"/>
      <c r="CG25" s="194"/>
      <c r="CH25" s="194"/>
      <c r="CI25" s="194"/>
      <c r="CJ25" s="194"/>
      <c r="CK25" s="194"/>
      <c r="CL25" s="194"/>
      <c r="CM25" s="194"/>
      <c r="CN25" s="194"/>
      <c r="CO25" s="194"/>
      <c r="CP25" s="194"/>
      <c r="CQ25" s="194"/>
      <c r="CR25" s="194"/>
      <c r="CS25" s="194"/>
      <c r="CT25" s="194"/>
      <c r="CU25" s="194"/>
      <c r="CV25" s="194"/>
      <c r="CW25" s="194"/>
      <c r="CX25" s="194"/>
      <c r="CY25" s="194"/>
      <c r="CZ25" s="194"/>
      <c r="DA25" s="194"/>
      <c r="DB25" s="194"/>
      <c r="DC25" s="194"/>
      <c r="DD25" s="194"/>
      <c r="DE25" s="194"/>
      <c r="DF25" s="194"/>
      <c r="DG25" s="194"/>
      <c r="DH25" s="194"/>
      <c r="DI25" s="194"/>
      <c r="DJ25" s="194"/>
      <c r="DK25" s="194"/>
      <c r="DL25" s="194"/>
      <c r="DM25" s="194"/>
      <c r="DN25" s="194"/>
      <c r="DO25" s="194"/>
      <c r="DP25" s="194"/>
      <c r="DQ25" s="194"/>
      <c r="DR25" s="194"/>
      <c r="DS25" s="194"/>
      <c r="DT25" s="194"/>
      <c r="DU25" s="194"/>
      <c r="DV25" s="194"/>
      <c r="DW25" s="194"/>
      <c r="DX25" s="194"/>
      <c r="DY25" s="194"/>
      <c r="DZ25" s="194"/>
      <c r="EA25" s="194"/>
      <c r="EB25" s="194"/>
      <c r="EC25" s="194"/>
      <c r="ED25" s="194"/>
      <c r="EE25" s="194"/>
      <c r="EF25" s="194"/>
      <c r="EG25" s="194"/>
      <c r="EH25" s="194"/>
      <c r="EI25" s="194"/>
      <c r="EJ25" s="194"/>
      <c r="EK25" s="194"/>
      <c r="EL25" s="194"/>
      <c r="EM25" s="194"/>
      <c r="EN25" s="194"/>
      <c r="EO25" s="194"/>
      <c r="EP25" s="194"/>
      <c r="EQ25" s="194"/>
      <c r="ER25" s="194"/>
      <c r="ES25" s="194"/>
      <c r="ET25" s="194"/>
      <c r="EU25" s="194"/>
      <c r="EV25" s="194"/>
      <c r="EW25" s="194"/>
      <c r="EX25" s="194"/>
      <c r="EY25" s="194"/>
      <c r="EZ25" s="194"/>
      <c r="FA25" s="194"/>
      <c r="FB25" s="194"/>
      <c r="FC25" s="194"/>
      <c r="FD25" s="194"/>
      <c r="FE25" s="194"/>
      <c r="FF25" s="194"/>
      <c r="FG25" s="194"/>
      <c r="FH25" s="194"/>
      <c r="FI25" s="194"/>
      <c r="FJ25" s="194"/>
      <c r="FK25" s="194"/>
      <c r="FL25" s="194"/>
      <c r="FM25" s="194"/>
      <c r="FN25" s="194"/>
      <c r="FO25" s="194"/>
      <c r="FP25" s="194"/>
      <c r="FQ25" s="194"/>
      <c r="FR25" s="194"/>
      <c r="FS25" s="194"/>
      <c r="FT25" s="194"/>
      <c r="FU25" s="194"/>
      <c r="FV25" s="194"/>
      <c r="FW25" s="194"/>
      <c r="FX25" s="194"/>
      <c r="FY25" s="194"/>
      <c r="FZ25" s="194"/>
      <c r="GA25" s="194"/>
      <c r="GB25" s="194"/>
      <c r="GC25" s="194"/>
      <c r="GD25" s="194"/>
      <c r="GE25" s="194"/>
      <c r="GF25" s="194"/>
      <c r="GG25" s="194"/>
      <c r="GH25" s="194"/>
      <c r="GI25" s="194"/>
      <c r="GJ25" s="194"/>
      <c r="GK25" s="194"/>
      <c r="GL25" s="194"/>
      <c r="GM25" s="194"/>
      <c r="GN25" s="194"/>
      <c r="GO25" s="194"/>
      <c r="GP25" s="194"/>
      <c r="GQ25" s="194"/>
      <c r="GR25" s="194"/>
      <c r="GS25" s="194"/>
      <c r="GT25" s="194"/>
      <c r="GU25" s="194"/>
      <c r="GV25" s="194"/>
      <c r="GW25" s="194"/>
      <c r="GX25" s="194"/>
      <c r="GY25" s="194"/>
      <c r="GZ25" s="194"/>
      <c r="HA25" s="194"/>
      <c r="HB25" s="194"/>
      <c r="HC25" s="194"/>
      <c r="HD25" s="194"/>
      <c r="HE25" s="194"/>
      <c r="HF25" s="194"/>
      <c r="HG25" s="194"/>
      <c r="HH25" s="194"/>
      <c r="HI25" s="194"/>
      <c r="HJ25" s="194"/>
      <c r="HK25" s="194"/>
      <c r="HL25" s="194"/>
      <c r="HM25" s="194"/>
      <c r="HN25" s="194"/>
      <c r="HO25" s="194"/>
      <c r="HP25" s="194"/>
      <c r="HQ25" s="194"/>
      <c r="HR25" s="194"/>
      <c r="HS25" s="194"/>
      <c r="HT25" s="194"/>
      <c r="HU25" s="194"/>
      <c r="HV25" s="194"/>
      <c r="HW25" s="194"/>
      <c r="HX25" s="194"/>
      <c r="HY25" s="194"/>
      <c r="HZ25" s="194"/>
      <c r="IA25" s="194"/>
      <c r="IB25" s="194"/>
      <c r="IC25" s="194"/>
      <c r="ID25" s="194"/>
      <c r="IE25" s="194"/>
      <c r="IF25" s="194"/>
      <c r="IG25" s="194"/>
      <c r="IH25" s="194"/>
      <c r="II25" s="194"/>
      <c r="IJ25" s="194"/>
      <c r="IK25" s="194"/>
      <c r="IL25" s="194"/>
      <c r="IM25" s="194"/>
      <c r="IN25" s="194"/>
      <c r="IO25" s="194"/>
      <c r="IP25" s="194"/>
      <c r="IQ25" s="194"/>
      <c r="IR25" s="194"/>
      <c r="IS25" s="194"/>
      <c r="IT25" s="194"/>
      <c r="IU25" s="194"/>
    </row>
    <row r="26" spans="1:255" s="195" customFormat="1" ht="16.5" customHeight="1" x14ac:dyDescent="0.25">
      <c r="A26" s="191" t="s">
        <v>261</v>
      </c>
      <c r="B26" s="191" t="s">
        <v>26</v>
      </c>
      <c r="C26" s="191" t="s">
        <v>265</v>
      </c>
      <c r="D26" s="192">
        <v>9.42</v>
      </c>
      <c r="E26" s="192">
        <v>7.78</v>
      </c>
      <c r="F26" s="192">
        <v>0</v>
      </c>
      <c r="G26" s="193">
        <f t="shared" si="0"/>
        <v>82.590233545647564</v>
      </c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4"/>
      <c r="CG26" s="194"/>
      <c r="CH26" s="194"/>
      <c r="CI26" s="194"/>
      <c r="CJ26" s="194"/>
      <c r="CK26" s="194"/>
      <c r="CL26" s="194"/>
      <c r="CM26" s="194"/>
      <c r="CN26" s="194"/>
      <c r="CO26" s="194"/>
      <c r="CP26" s="194"/>
      <c r="CQ26" s="194"/>
      <c r="CR26" s="194"/>
      <c r="CS26" s="194"/>
      <c r="CT26" s="194"/>
      <c r="CU26" s="194"/>
      <c r="CV26" s="194"/>
      <c r="CW26" s="194"/>
      <c r="CX26" s="194"/>
      <c r="CY26" s="194"/>
      <c r="CZ26" s="194"/>
      <c r="DA26" s="194"/>
      <c r="DB26" s="194"/>
      <c r="DC26" s="194"/>
      <c r="DD26" s="194"/>
      <c r="DE26" s="194"/>
      <c r="DF26" s="194"/>
      <c r="DG26" s="194"/>
      <c r="DH26" s="194"/>
      <c r="DI26" s="194"/>
      <c r="DJ26" s="194"/>
      <c r="DK26" s="194"/>
      <c r="DL26" s="194"/>
      <c r="DM26" s="194"/>
      <c r="DN26" s="194"/>
      <c r="DO26" s="194"/>
      <c r="DP26" s="194"/>
      <c r="DQ26" s="194"/>
      <c r="DR26" s="194"/>
      <c r="DS26" s="194"/>
      <c r="DT26" s="194"/>
      <c r="DU26" s="194"/>
      <c r="DV26" s="194"/>
      <c r="DW26" s="194"/>
      <c r="DX26" s="194"/>
      <c r="DY26" s="194"/>
      <c r="DZ26" s="194"/>
      <c r="EA26" s="194"/>
      <c r="EB26" s="194"/>
      <c r="EC26" s="194"/>
      <c r="ED26" s="194"/>
      <c r="EE26" s="194"/>
      <c r="EF26" s="194"/>
      <c r="EG26" s="194"/>
      <c r="EH26" s="194"/>
      <c r="EI26" s="194"/>
      <c r="EJ26" s="194"/>
      <c r="EK26" s="194"/>
      <c r="EL26" s="194"/>
      <c r="EM26" s="194"/>
      <c r="EN26" s="194"/>
      <c r="EO26" s="194"/>
      <c r="EP26" s="194"/>
      <c r="EQ26" s="194"/>
      <c r="ER26" s="194"/>
      <c r="ES26" s="194"/>
      <c r="ET26" s="194"/>
      <c r="EU26" s="194"/>
      <c r="EV26" s="194"/>
      <c r="EW26" s="194"/>
      <c r="EX26" s="194"/>
      <c r="EY26" s="194"/>
      <c r="EZ26" s="194"/>
      <c r="FA26" s="194"/>
      <c r="FB26" s="194"/>
      <c r="FC26" s="194"/>
      <c r="FD26" s="194"/>
      <c r="FE26" s="194"/>
      <c r="FF26" s="194"/>
      <c r="FG26" s="194"/>
      <c r="FH26" s="194"/>
      <c r="FI26" s="194"/>
      <c r="FJ26" s="194"/>
      <c r="FK26" s="194"/>
      <c r="FL26" s="194"/>
      <c r="FM26" s="194"/>
      <c r="FN26" s="194"/>
      <c r="FO26" s="194"/>
      <c r="FP26" s="194"/>
      <c r="FQ26" s="194"/>
      <c r="FR26" s="194"/>
      <c r="FS26" s="194"/>
      <c r="FT26" s="194"/>
      <c r="FU26" s="194"/>
      <c r="FV26" s="194"/>
      <c r="FW26" s="194"/>
      <c r="FX26" s="194"/>
      <c r="FY26" s="194"/>
      <c r="FZ26" s="194"/>
      <c r="GA26" s="194"/>
      <c r="GB26" s="194"/>
      <c r="GC26" s="194"/>
      <c r="GD26" s="194"/>
      <c r="GE26" s="194"/>
      <c r="GF26" s="194"/>
      <c r="GG26" s="194"/>
      <c r="GH26" s="194"/>
      <c r="GI26" s="194"/>
      <c r="GJ26" s="194"/>
      <c r="GK26" s="194"/>
      <c r="GL26" s="194"/>
      <c r="GM26" s="194"/>
      <c r="GN26" s="194"/>
      <c r="GO26" s="194"/>
      <c r="GP26" s="194"/>
      <c r="GQ26" s="194"/>
      <c r="GR26" s="194"/>
      <c r="GS26" s="194"/>
      <c r="GT26" s="194"/>
      <c r="GU26" s="194"/>
      <c r="GV26" s="194"/>
      <c r="GW26" s="194"/>
      <c r="GX26" s="194"/>
      <c r="GY26" s="194"/>
      <c r="GZ26" s="194"/>
      <c r="HA26" s="194"/>
      <c r="HB26" s="194"/>
      <c r="HC26" s="194"/>
      <c r="HD26" s="194"/>
      <c r="HE26" s="194"/>
      <c r="HF26" s="194"/>
      <c r="HG26" s="194"/>
      <c r="HH26" s="194"/>
      <c r="HI26" s="194"/>
      <c r="HJ26" s="194"/>
      <c r="HK26" s="194"/>
      <c r="HL26" s="194"/>
      <c r="HM26" s="194"/>
      <c r="HN26" s="194"/>
      <c r="HO26" s="194"/>
      <c r="HP26" s="194"/>
      <c r="HQ26" s="194"/>
      <c r="HR26" s="194"/>
      <c r="HS26" s="194"/>
      <c r="HT26" s="194"/>
      <c r="HU26" s="194"/>
      <c r="HV26" s="194"/>
      <c r="HW26" s="194"/>
      <c r="HX26" s="194"/>
      <c r="HY26" s="194"/>
      <c r="HZ26" s="194"/>
      <c r="IA26" s="194"/>
      <c r="IB26" s="194"/>
      <c r="IC26" s="194"/>
      <c r="ID26" s="194"/>
      <c r="IE26" s="194"/>
      <c r="IF26" s="194"/>
      <c r="IG26" s="194"/>
      <c r="IH26" s="194"/>
      <c r="II26" s="194"/>
      <c r="IJ26" s="194"/>
      <c r="IK26" s="194"/>
      <c r="IL26" s="194"/>
      <c r="IM26" s="194"/>
      <c r="IN26" s="194"/>
      <c r="IO26" s="194"/>
      <c r="IP26" s="194"/>
      <c r="IQ26" s="194"/>
      <c r="IR26" s="194"/>
      <c r="IS26" s="194"/>
      <c r="IT26" s="194"/>
      <c r="IU26" s="194"/>
    </row>
    <row r="27" spans="1:255" s="195" customFormat="1" ht="16.5" customHeight="1" x14ac:dyDescent="0.25">
      <c r="A27" s="191" t="s">
        <v>261</v>
      </c>
      <c r="B27" s="191" t="s">
        <v>26</v>
      </c>
      <c r="C27" s="191" t="s">
        <v>266</v>
      </c>
      <c r="D27" s="192">
        <v>0</v>
      </c>
      <c r="E27" s="192">
        <v>0</v>
      </c>
      <c r="F27" s="192">
        <v>0</v>
      </c>
      <c r="G27" s="193" t="e">
        <f t="shared" si="0"/>
        <v>#DIV/0!</v>
      </c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194"/>
      <c r="BI27" s="194"/>
      <c r="BJ27" s="194"/>
      <c r="BK27" s="194"/>
      <c r="BL27" s="194"/>
      <c r="BM27" s="194"/>
      <c r="BN27" s="194"/>
      <c r="BO27" s="194"/>
      <c r="BP27" s="194"/>
      <c r="BQ27" s="194"/>
      <c r="BR27" s="194"/>
      <c r="BS27" s="194"/>
      <c r="BT27" s="194"/>
      <c r="BU27" s="194"/>
      <c r="BV27" s="194"/>
      <c r="BW27" s="194"/>
      <c r="BX27" s="194"/>
      <c r="BY27" s="194"/>
      <c r="BZ27" s="194"/>
      <c r="CA27" s="194"/>
      <c r="CB27" s="194"/>
      <c r="CC27" s="194"/>
      <c r="CD27" s="194"/>
      <c r="CE27" s="194"/>
      <c r="CF27" s="194"/>
      <c r="CG27" s="194"/>
      <c r="CH27" s="194"/>
      <c r="CI27" s="194"/>
      <c r="CJ27" s="194"/>
      <c r="CK27" s="194"/>
      <c r="CL27" s="194"/>
      <c r="CM27" s="194"/>
      <c r="CN27" s="194"/>
      <c r="CO27" s="194"/>
      <c r="CP27" s="194"/>
      <c r="CQ27" s="194"/>
      <c r="CR27" s="194"/>
      <c r="CS27" s="194"/>
      <c r="CT27" s="194"/>
      <c r="CU27" s="194"/>
      <c r="CV27" s="194"/>
      <c r="CW27" s="194"/>
      <c r="CX27" s="194"/>
      <c r="CY27" s="194"/>
      <c r="CZ27" s="194"/>
      <c r="DA27" s="194"/>
      <c r="DB27" s="194"/>
      <c r="DC27" s="194"/>
      <c r="DD27" s="194"/>
      <c r="DE27" s="194"/>
      <c r="DF27" s="194"/>
      <c r="DG27" s="194"/>
      <c r="DH27" s="194"/>
      <c r="DI27" s="194"/>
      <c r="DJ27" s="194"/>
      <c r="DK27" s="194"/>
      <c r="DL27" s="194"/>
      <c r="DM27" s="194"/>
      <c r="DN27" s="194"/>
      <c r="DO27" s="194"/>
      <c r="DP27" s="194"/>
      <c r="DQ27" s="194"/>
      <c r="DR27" s="194"/>
      <c r="DS27" s="194"/>
      <c r="DT27" s="194"/>
      <c r="DU27" s="194"/>
      <c r="DV27" s="194"/>
      <c r="DW27" s="194"/>
      <c r="DX27" s="194"/>
      <c r="DY27" s="194"/>
      <c r="DZ27" s="194"/>
      <c r="EA27" s="194"/>
      <c r="EB27" s="194"/>
      <c r="EC27" s="194"/>
      <c r="ED27" s="194"/>
      <c r="EE27" s="194"/>
      <c r="EF27" s="194"/>
      <c r="EG27" s="194"/>
      <c r="EH27" s="194"/>
      <c r="EI27" s="194"/>
      <c r="EJ27" s="194"/>
      <c r="EK27" s="194"/>
      <c r="EL27" s="194"/>
      <c r="EM27" s="194"/>
      <c r="EN27" s="194"/>
      <c r="EO27" s="194"/>
      <c r="EP27" s="194"/>
      <c r="EQ27" s="194"/>
      <c r="ER27" s="194"/>
      <c r="ES27" s="194"/>
      <c r="ET27" s="194"/>
      <c r="EU27" s="194"/>
      <c r="EV27" s="194"/>
      <c r="EW27" s="194"/>
      <c r="EX27" s="194"/>
      <c r="EY27" s="194"/>
      <c r="EZ27" s="194"/>
      <c r="FA27" s="194"/>
      <c r="FB27" s="194"/>
      <c r="FC27" s="194"/>
      <c r="FD27" s="194"/>
      <c r="FE27" s="194"/>
      <c r="FF27" s="194"/>
      <c r="FG27" s="194"/>
      <c r="FH27" s="194"/>
      <c r="FI27" s="194"/>
      <c r="FJ27" s="194"/>
      <c r="FK27" s="194"/>
      <c r="FL27" s="194"/>
      <c r="FM27" s="194"/>
      <c r="FN27" s="194"/>
      <c r="FO27" s="194"/>
      <c r="FP27" s="194"/>
      <c r="FQ27" s="194"/>
      <c r="FR27" s="194"/>
      <c r="FS27" s="194"/>
      <c r="FT27" s="194"/>
      <c r="FU27" s="194"/>
      <c r="FV27" s="194"/>
      <c r="FW27" s="194"/>
      <c r="FX27" s="194"/>
      <c r="FY27" s="194"/>
      <c r="FZ27" s="194"/>
      <c r="GA27" s="194"/>
      <c r="GB27" s="194"/>
      <c r="GC27" s="194"/>
      <c r="GD27" s="194"/>
      <c r="GE27" s="194"/>
      <c r="GF27" s="194"/>
      <c r="GG27" s="194"/>
      <c r="GH27" s="194"/>
      <c r="GI27" s="194"/>
      <c r="GJ27" s="194"/>
      <c r="GK27" s="194"/>
      <c r="GL27" s="194"/>
      <c r="GM27" s="194"/>
      <c r="GN27" s="194"/>
      <c r="GO27" s="194"/>
      <c r="GP27" s="194"/>
      <c r="GQ27" s="194"/>
      <c r="GR27" s="194"/>
      <c r="GS27" s="194"/>
      <c r="GT27" s="194"/>
      <c r="GU27" s="194"/>
      <c r="GV27" s="194"/>
      <c r="GW27" s="194"/>
      <c r="GX27" s="194"/>
      <c r="GY27" s="194"/>
      <c r="GZ27" s="194"/>
      <c r="HA27" s="194"/>
      <c r="HB27" s="194"/>
      <c r="HC27" s="194"/>
      <c r="HD27" s="194"/>
      <c r="HE27" s="194"/>
      <c r="HF27" s="194"/>
      <c r="HG27" s="194"/>
      <c r="HH27" s="194"/>
      <c r="HI27" s="194"/>
      <c r="HJ27" s="194"/>
      <c r="HK27" s="194"/>
      <c r="HL27" s="194"/>
      <c r="HM27" s="194"/>
      <c r="HN27" s="194"/>
      <c r="HO27" s="194"/>
      <c r="HP27" s="194"/>
      <c r="HQ27" s="194"/>
      <c r="HR27" s="194"/>
      <c r="HS27" s="194"/>
      <c r="HT27" s="194"/>
      <c r="HU27" s="194"/>
      <c r="HV27" s="194"/>
      <c r="HW27" s="194"/>
      <c r="HX27" s="194"/>
      <c r="HY27" s="194"/>
      <c r="HZ27" s="194"/>
      <c r="IA27" s="194"/>
      <c r="IB27" s="194"/>
      <c r="IC27" s="194"/>
      <c r="ID27" s="194"/>
      <c r="IE27" s="194"/>
      <c r="IF27" s="194"/>
      <c r="IG27" s="194"/>
      <c r="IH27" s="194"/>
      <c r="II27" s="194"/>
      <c r="IJ27" s="194"/>
      <c r="IK27" s="194"/>
      <c r="IL27" s="194"/>
      <c r="IM27" s="194"/>
      <c r="IN27" s="194"/>
      <c r="IO27" s="194"/>
      <c r="IP27" s="194"/>
      <c r="IQ27" s="194"/>
      <c r="IR27" s="194"/>
      <c r="IS27" s="194"/>
      <c r="IT27" s="194"/>
      <c r="IU27" s="194"/>
    </row>
    <row r="28" spans="1:255" s="195" customFormat="1" ht="16.5" customHeight="1" x14ac:dyDescent="0.25">
      <c r="A28" s="191" t="s">
        <v>261</v>
      </c>
      <c r="B28" s="191" t="s">
        <v>276</v>
      </c>
      <c r="C28" s="191" t="s">
        <v>263</v>
      </c>
      <c r="D28" s="192">
        <v>6.61</v>
      </c>
      <c r="E28" s="192">
        <v>6.61</v>
      </c>
      <c r="F28" s="192">
        <v>0</v>
      </c>
      <c r="G28" s="193">
        <f t="shared" si="0"/>
        <v>100</v>
      </c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194"/>
      <c r="DA28" s="194"/>
      <c r="DB28" s="194"/>
      <c r="DC28" s="194"/>
      <c r="DD28" s="194"/>
      <c r="DE28" s="194"/>
      <c r="DF28" s="194"/>
      <c r="DG28" s="194"/>
      <c r="DH28" s="194"/>
      <c r="DI28" s="194"/>
      <c r="DJ28" s="194"/>
      <c r="DK28" s="194"/>
      <c r="DL28" s="194"/>
      <c r="DM28" s="194"/>
      <c r="DN28" s="194"/>
      <c r="DO28" s="194"/>
      <c r="DP28" s="194"/>
      <c r="DQ28" s="194"/>
      <c r="DR28" s="194"/>
      <c r="DS28" s="194"/>
      <c r="DT28" s="194"/>
      <c r="DU28" s="194"/>
      <c r="DV28" s="194"/>
      <c r="DW28" s="194"/>
      <c r="DX28" s="194"/>
      <c r="DY28" s="194"/>
      <c r="DZ28" s="194"/>
      <c r="EA28" s="194"/>
      <c r="EB28" s="194"/>
      <c r="EC28" s="194"/>
      <c r="ED28" s="194"/>
      <c r="EE28" s="194"/>
      <c r="EF28" s="194"/>
      <c r="EG28" s="194"/>
      <c r="EH28" s="194"/>
      <c r="EI28" s="194"/>
      <c r="EJ28" s="194"/>
      <c r="EK28" s="194"/>
      <c r="EL28" s="194"/>
      <c r="EM28" s="194"/>
      <c r="EN28" s="194"/>
      <c r="EO28" s="194"/>
      <c r="EP28" s="194"/>
      <c r="EQ28" s="194"/>
      <c r="ER28" s="194"/>
      <c r="ES28" s="194"/>
      <c r="ET28" s="194"/>
      <c r="EU28" s="194"/>
      <c r="EV28" s="194"/>
      <c r="EW28" s="194"/>
      <c r="EX28" s="194"/>
      <c r="EY28" s="194"/>
      <c r="EZ28" s="194"/>
      <c r="FA28" s="194"/>
      <c r="FB28" s="194"/>
      <c r="FC28" s="194"/>
      <c r="FD28" s="194"/>
      <c r="FE28" s="194"/>
      <c r="FF28" s="194"/>
      <c r="FG28" s="194"/>
      <c r="FH28" s="194"/>
      <c r="FI28" s="194"/>
      <c r="FJ28" s="194"/>
      <c r="FK28" s="194"/>
      <c r="FL28" s="194"/>
      <c r="FM28" s="194"/>
      <c r="FN28" s="194"/>
      <c r="FO28" s="194"/>
      <c r="FP28" s="194"/>
      <c r="FQ28" s="194"/>
      <c r="FR28" s="194"/>
      <c r="FS28" s="194"/>
      <c r="FT28" s="194"/>
      <c r="FU28" s="194"/>
      <c r="FV28" s="194"/>
      <c r="FW28" s="194"/>
      <c r="FX28" s="194"/>
      <c r="FY28" s="194"/>
      <c r="FZ28" s="194"/>
      <c r="GA28" s="194"/>
      <c r="GB28" s="194"/>
      <c r="GC28" s="194"/>
      <c r="GD28" s="194"/>
      <c r="GE28" s="194"/>
      <c r="GF28" s="194"/>
      <c r="GG28" s="194"/>
      <c r="GH28" s="194"/>
      <c r="GI28" s="194"/>
      <c r="GJ28" s="194"/>
      <c r="GK28" s="194"/>
      <c r="GL28" s="194"/>
      <c r="GM28" s="194"/>
      <c r="GN28" s="194"/>
      <c r="GO28" s="194"/>
      <c r="GP28" s="194"/>
      <c r="GQ28" s="194"/>
      <c r="GR28" s="194"/>
      <c r="GS28" s="194"/>
      <c r="GT28" s="194"/>
      <c r="GU28" s="194"/>
      <c r="GV28" s="194"/>
      <c r="GW28" s="194"/>
      <c r="GX28" s="194"/>
      <c r="GY28" s="194"/>
      <c r="GZ28" s="194"/>
      <c r="HA28" s="194"/>
      <c r="HB28" s="194"/>
      <c r="HC28" s="194"/>
      <c r="HD28" s="194"/>
      <c r="HE28" s="194"/>
      <c r="HF28" s="194"/>
      <c r="HG28" s="194"/>
      <c r="HH28" s="194"/>
      <c r="HI28" s="194"/>
      <c r="HJ28" s="194"/>
      <c r="HK28" s="194"/>
      <c r="HL28" s="194"/>
      <c r="HM28" s="194"/>
      <c r="HN28" s="194"/>
      <c r="HO28" s="194"/>
      <c r="HP28" s="194"/>
      <c r="HQ28" s="194"/>
      <c r="HR28" s="194"/>
      <c r="HS28" s="194"/>
      <c r="HT28" s="194"/>
      <c r="HU28" s="194"/>
      <c r="HV28" s="194"/>
      <c r="HW28" s="194"/>
      <c r="HX28" s="194"/>
      <c r="HY28" s="194"/>
      <c r="HZ28" s="194"/>
      <c r="IA28" s="194"/>
      <c r="IB28" s="194"/>
      <c r="IC28" s="194"/>
      <c r="ID28" s="194"/>
      <c r="IE28" s="194"/>
      <c r="IF28" s="194"/>
      <c r="IG28" s="194"/>
      <c r="IH28" s="194"/>
      <c r="II28" s="194"/>
      <c r="IJ28" s="194"/>
      <c r="IK28" s="194"/>
      <c r="IL28" s="194"/>
      <c r="IM28" s="194"/>
      <c r="IN28" s="194"/>
      <c r="IO28" s="194"/>
      <c r="IP28" s="194"/>
      <c r="IQ28" s="194"/>
      <c r="IR28" s="194"/>
      <c r="IS28" s="194"/>
      <c r="IT28" s="194"/>
      <c r="IU28" s="194"/>
    </row>
    <row r="29" spans="1:255" s="195" customFormat="1" ht="16.5" customHeight="1" x14ac:dyDescent="0.25">
      <c r="A29" s="191" t="s">
        <v>261</v>
      </c>
      <c r="B29" s="196" t="s">
        <v>277</v>
      </c>
      <c r="C29" s="191" t="s">
        <v>263</v>
      </c>
      <c r="D29" s="192">
        <v>0.28999999999999998</v>
      </c>
      <c r="E29" s="192">
        <v>0.28999999999999998</v>
      </c>
      <c r="F29" s="192">
        <v>0</v>
      </c>
      <c r="G29" s="193">
        <f t="shared" si="0"/>
        <v>100</v>
      </c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4"/>
      <c r="BY29" s="194"/>
      <c r="BZ29" s="194"/>
      <c r="CA29" s="194"/>
      <c r="CB29" s="194"/>
      <c r="CC29" s="194"/>
      <c r="CD29" s="194"/>
      <c r="CE29" s="194"/>
      <c r="CF29" s="194"/>
      <c r="CG29" s="194"/>
      <c r="CH29" s="194"/>
      <c r="CI29" s="194"/>
      <c r="CJ29" s="194"/>
      <c r="CK29" s="194"/>
      <c r="CL29" s="194"/>
      <c r="CM29" s="194"/>
      <c r="CN29" s="194"/>
      <c r="CO29" s="194"/>
      <c r="CP29" s="194"/>
      <c r="CQ29" s="194"/>
      <c r="CR29" s="194"/>
      <c r="CS29" s="194"/>
      <c r="CT29" s="194"/>
      <c r="CU29" s="194"/>
      <c r="CV29" s="194"/>
      <c r="CW29" s="194"/>
      <c r="CX29" s="194"/>
      <c r="CY29" s="194"/>
      <c r="CZ29" s="194"/>
      <c r="DA29" s="194"/>
      <c r="DB29" s="194"/>
      <c r="DC29" s="194"/>
      <c r="DD29" s="194"/>
      <c r="DE29" s="194"/>
      <c r="DF29" s="194"/>
      <c r="DG29" s="194"/>
      <c r="DH29" s="194"/>
      <c r="DI29" s="194"/>
      <c r="DJ29" s="194"/>
      <c r="DK29" s="194"/>
      <c r="DL29" s="194"/>
      <c r="DM29" s="194"/>
      <c r="DN29" s="194"/>
      <c r="DO29" s="194"/>
      <c r="DP29" s="194"/>
      <c r="DQ29" s="194"/>
      <c r="DR29" s="194"/>
      <c r="DS29" s="194"/>
      <c r="DT29" s="194"/>
      <c r="DU29" s="194"/>
      <c r="DV29" s="194"/>
      <c r="DW29" s="194"/>
      <c r="DX29" s="194"/>
      <c r="DY29" s="194"/>
      <c r="DZ29" s="194"/>
      <c r="EA29" s="194"/>
      <c r="EB29" s="194"/>
      <c r="EC29" s="194"/>
      <c r="ED29" s="194"/>
      <c r="EE29" s="194"/>
      <c r="EF29" s="194"/>
      <c r="EG29" s="194"/>
      <c r="EH29" s="194"/>
      <c r="EI29" s="194"/>
      <c r="EJ29" s="194"/>
      <c r="EK29" s="194"/>
      <c r="EL29" s="194"/>
      <c r="EM29" s="194"/>
      <c r="EN29" s="194"/>
      <c r="EO29" s="194"/>
      <c r="EP29" s="194"/>
      <c r="EQ29" s="194"/>
      <c r="ER29" s="194"/>
      <c r="ES29" s="194"/>
      <c r="ET29" s="194"/>
      <c r="EU29" s="194"/>
      <c r="EV29" s="194"/>
      <c r="EW29" s="194"/>
      <c r="EX29" s="194"/>
      <c r="EY29" s="194"/>
      <c r="EZ29" s="194"/>
      <c r="FA29" s="194"/>
      <c r="FB29" s="194"/>
      <c r="FC29" s="194"/>
      <c r="FD29" s="194"/>
      <c r="FE29" s="194"/>
      <c r="FF29" s="194"/>
      <c r="FG29" s="194"/>
      <c r="FH29" s="194"/>
      <c r="FI29" s="194"/>
      <c r="FJ29" s="194"/>
      <c r="FK29" s="194"/>
      <c r="FL29" s="194"/>
      <c r="FM29" s="194"/>
      <c r="FN29" s="194"/>
      <c r="FO29" s="194"/>
      <c r="FP29" s="194"/>
      <c r="FQ29" s="194"/>
      <c r="FR29" s="194"/>
      <c r="FS29" s="194"/>
      <c r="FT29" s="194"/>
      <c r="FU29" s="194"/>
      <c r="FV29" s="194"/>
      <c r="FW29" s="194"/>
      <c r="FX29" s="194"/>
      <c r="FY29" s="194"/>
      <c r="FZ29" s="194"/>
      <c r="GA29" s="194"/>
      <c r="GB29" s="194"/>
      <c r="GC29" s="194"/>
      <c r="GD29" s="194"/>
      <c r="GE29" s="194"/>
      <c r="GF29" s="194"/>
      <c r="GG29" s="194"/>
      <c r="GH29" s="194"/>
      <c r="GI29" s="194"/>
      <c r="GJ29" s="194"/>
      <c r="GK29" s="194"/>
      <c r="GL29" s="194"/>
      <c r="GM29" s="194"/>
      <c r="GN29" s="194"/>
      <c r="GO29" s="194"/>
      <c r="GP29" s="194"/>
      <c r="GQ29" s="194"/>
      <c r="GR29" s="194"/>
      <c r="GS29" s="194"/>
      <c r="GT29" s="194"/>
      <c r="GU29" s="194"/>
      <c r="GV29" s="194"/>
      <c r="GW29" s="194"/>
      <c r="GX29" s="194"/>
      <c r="GY29" s="194"/>
      <c r="GZ29" s="194"/>
      <c r="HA29" s="194"/>
      <c r="HB29" s="194"/>
      <c r="HC29" s="194"/>
      <c r="HD29" s="194"/>
      <c r="HE29" s="194"/>
      <c r="HF29" s="194"/>
      <c r="HG29" s="194"/>
      <c r="HH29" s="194"/>
      <c r="HI29" s="194"/>
      <c r="HJ29" s="194"/>
      <c r="HK29" s="194"/>
      <c r="HL29" s="194"/>
      <c r="HM29" s="194"/>
      <c r="HN29" s="194"/>
      <c r="HO29" s="194"/>
      <c r="HP29" s="194"/>
      <c r="HQ29" s="194"/>
      <c r="HR29" s="194"/>
      <c r="HS29" s="194"/>
      <c r="HT29" s="194"/>
      <c r="HU29" s="194"/>
      <c r="HV29" s="194"/>
      <c r="HW29" s="194"/>
      <c r="HX29" s="194"/>
      <c r="HY29" s="194"/>
      <c r="HZ29" s="194"/>
      <c r="IA29" s="194"/>
      <c r="IB29" s="194"/>
      <c r="IC29" s="194"/>
      <c r="ID29" s="194"/>
      <c r="IE29" s="194"/>
      <c r="IF29" s="194"/>
      <c r="IG29" s="194"/>
      <c r="IH29" s="194"/>
      <c r="II29" s="194"/>
      <c r="IJ29" s="194"/>
      <c r="IK29" s="194"/>
      <c r="IL29" s="194"/>
      <c r="IM29" s="194"/>
      <c r="IN29" s="194"/>
      <c r="IO29" s="194"/>
      <c r="IP29" s="194"/>
      <c r="IQ29" s="194"/>
      <c r="IR29" s="194"/>
      <c r="IS29" s="194"/>
      <c r="IT29" s="194"/>
      <c r="IU29" s="194"/>
    </row>
    <row r="30" spans="1:255" s="195" customFormat="1" ht="16.5" customHeight="1" x14ac:dyDescent="0.25">
      <c r="A30" s="191" t="s">
        <v>261</v>
      </c>
      <c r="B30" s="191" t="s">
        <v>34</v>
      </c>
      <c r="C30" s="191" t="s">
        <v>263</v>
      </c>
      <c r="D30" s="192">
        <v>43.82</v>
      </c>
      <c r="E30" s="192">
        <v>41.92</v>
      </c>
      <c r="F30" s="192">
        <v>1.9</v>
      </c>
      <c r="G30" s="193">
        <f t="shared" si="0"/>
        <v>95.664080328617075</v>
      </c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L30" s="194"/>
      <c r="BM30" s="194"/>
      <c r="BN30" s="194"/>
      <c r="BO30" s="194"/>
      <c r="BP30" s="194"/>
      <c r="BQ30" s="194"/>
      <c r="BR30" s="194"/>
      <c r="BS30" s="194"/>
      <c r="BT30" s="194"/>
      <c r="BU30" s="194"/>
      <c r="BV30" s="194"/>
      <c r="BW30" s="194"/>
      <c r="BX30" s="194"/>
      <c r="BY30" s="194"/>
      <c r="BZ30" s="194"/>
      <c r="CA30" s="194"/>
      <c r="CB30" s="194"/>
      <c r="CC30" s="194"/>
      <c r="CD30" s="194"/>
      <c r="CE30" s="194"/>
      <c r="CF30" s="194"/>
      <c r="CG30" s="194"/>
      <c r="CH30" s="194"/>
      <c r="CI30" s="194"/>
      <c r="CJ30" s="194"/>
      <c r="CK30" s="194"/>
      <c r="CL30" s="194"/>
      <c r="CM30" s="194"/>
      <c r="CN30" s="194"/>
      <c r="CO30" s="194"/>
      <c r="CP30" s="194"/>
      <c r="CQ30" s="194"/>
      <c r="CR30" s="194"/>
      <c r="CS30" s="194"/>
      <c r="CT30" s="194"/>
      <c r="CU30" s="194"/>
      <c r="CV30" s="194"/>
      <c r="CW30" s="194"/>
      <c r="CX30" s="194"/>
      <c r="CY30" s="194"/>
      <c r="CZ30" s="194"/>
      <c r="DA30" s="194"/>
      <c r="DB30" s="194"/>
      <c r="DC30" s="194"/>
      <c r="DD30" s="194"/>
      <c r="DE30" s="194"/>
      <c r="DF30" s="194"/>
      <c r="DG30" s="194"/>
      <c r="DH30" s="194"/>
      <c r="DI30" s="194"/>
      <c r="DJ30" s="194"/>
      <c r="DK30" s="194"/>
      <c r="DL30" s="194"/>
      <c r="DM30" s="194"/>
      <c r="DN30" s="194"/>
      <c r="DO30" s="194"/>
      <c r="DP30" s="194"/>
      <c r="DQ30" s="194"/>
      <c r="DR30" s="194"/>
      <c r="DS30" s="194"/>
      <c r="DT30" s="194"/>
      <c r="DU30" s="194"/>
      <c r="DV30" s="194"/>
      <c r="DW30" s="194"/>
      <c r="DX30" s="194"/>
      <c r="DY30" s="194"/>
      <c r="DZ30" s="194"/>
      <c r="EA30" s="194"/>
      <c r="EB30" s="194"/>
      <c r="EC30" s="194"/>
      <c r="ED30" s="194"/>
      <c r="EE30" s="194"/>
      <c r="EF30" s="194"/>
      <c r="EG30" s="194"/>
      <c r="EH30" s="194"/>
      <c r="EI30" s="194"/>
      <c r="EJ30" s="194"/>
      <c r="EK30" s="194"/>
      <c r="EL30" s="194"/>
      <c r="EM30" s="194"/>
      <c r="EN30" s="194"/>
      <c r="EO30" s="194"/>
      <c r="EP30" s="194"/>
      <c r="EQ30" s="194"/>
      <c r="ER30" s="194"/>
      <c r="ES30" s="194"/>
      <c r="ET30" s="194"/>
      <c r="EU30" s="194"/>
      <c r="EV30" s="194"/>
      <c r="EW30" s="194"/>
      <c r="EX30" s="194"/>
      <c r="EY30" s="194"/>
      <c r="EZ30" s="194"/>
      <c r="FA30" s="194"/>
      <c r="FB30" s="194"/>
      <c r="FC30" s="194"/>
      <c r="FD30" s="194"/>
      <c r="FE30" s="194"/>
      <c r="FF30" s="194"/>
      <c r="FG30" s="194"/>
      <c r="FH30" s="194"/>
      <c r="FI30" s="194"/>
      <c r="FJ30" s="194"/>
      <c r="FK30" s="194"/>
      <c r="FL30" s="194"/>
      <c r="FM30" s="194"/>
      <c r="FN30" s="194"/>
      <c r="FO30" s="194"/>
      <c r="FP30" s="194"/>
      <c r="FQ30" s="194"/>
      <c r="FR30" s="194"/>
      <c r="FS30" s="194"/>
      <c r="FT30" s="194"/>
      <c r="FU30" s="194"/>
      <c r="FV30" s="194"/>
      <c r="FW30" s="194"/>
      <c r="FX30" s="194"/>
      <c r="FY30" s="194"/>
      <c r="FZ30" s="194"/>
      <c r="GA30" s="194"/>
      <c r="GB30" s="194"/>
      <c r="GC30" s="194"/>
      <c r="GD30" s="194"/>
      <c r="GE30" s="194"/>
      <c r="GF30" s="194"/>
      <c r="GG30" s="194"/>
      <c r="GH30" s="194"/>
      <c r="GI30" s="194"/>
      <c r="GJ30" s="194"/>
      <c r="GK30" s="194"/>
      <c r="GL30" s="194"/>
      <c r="GM30" s="194"/>
      <c r="GN30" s="194"/>
      <c r="GO30" s="194"/>
      <c r="GP30" s="194"/>
      <c r="GQ30" s="194"/>
      <c r="GR30" s="194"/>
      <c r="GS30" s="194"/>
      <c r="GT30" s="194"/>
      <c r="GU30" s="194"/>
      <c r="GV30" s="194"/>
      <c r="GW30" s="194"/>
      <c r="GX30" s="194"/>
      <c r="GY30" s="194"/>
      <c r="GZ30" s="194"/>
      <c r="HA30" s="194"/>
      <c r="HB30" s="194"/>
      <c r="HC30" s="194"/>
      <c r="HD30" s="194"/>
      <c r="HE30" s="194"/>
      <c r="HF30" s="194"/>
      <c r="HG30" s="194"/>
      <c r="HH30" s="194"/>
      <c r="HI30" s="194"/>
      <c r="HJ30" s="194"/>
      <c r="HK30" s="194"/>
      <c r="HL30" s="194"/>
      <c r="HM30" s="194"/>
      <c r="HN30" s="194"/>
      <c r="HO30" s="194"/>
      <c r="HP30" s="194"/>
      <c r="HQ30" s="194"/>
      <c r="HR30" s="194"/>
      <c r="HS30" s="194"/>
      <c r="HT30" s="194"/>
      <c r="HU30" s="194"/>
      <c r="HV30" s="194"/>
      <c r="HW30" s="194"/>
      <c r="HX30" s="194"/>
      <c r="HY30" s="194"/>
      <c r="HZ30" s="194"/>
      <c r="IA30" s="194"/>
      <c r="IB30" s="194"/>
      <c r="IC30" s="194"/>
      <c r="ID30" s="194"/>
      <c r="IE30" s="194"/>
      <c r="IF30" s="194"/>
      <c r="IG30" s="194"/>
      <c r="IH30" s="194"/>
      <c r="II30" s="194"/>
      <c r="IJ30" s="194"/>
      <c r="IK30" s="194"/>
      <c r="IL30" s="194"/>
      <c r="IM30" s="194"/>
      <c r="IN30" s="194"/>
      <c r="IO30" s="194"/>
      <c r="IP30" s="194"/>
      <c r="IQ30" s="194"/>
      <c r="IR30" s="194"/>
      <c r="IS30" s="194"/>
      <c r="IT30" s="194"/>
      <c r="IU30" s="194"/>
    </row>
    <row r="31" spans="1:255" s="195" customFormat="1" ht="16.5" customHeight="1" x14ac:dyDescent="0.25">
      <c r="A31" s="191" t="s">
        <v>261</v>
      </c>
      <c r="B31" s="191" t="s">
        <v>278</v>
      </c>
      <c r="C31" s="191" t="s">
        <v>263</v>
      </c>
      <c r="D31" s="192">
        <v>2.4700000000000002</v>
      </c>
      <c r="E31" s="192">
        <v>2.37</v>
      </c>
      <c r="F31" s="192">
        <v>0.09</v>
      </c>
      <c r="G31" s="193">
        <f t="shared" si="0"/>
        <v>95.951417004048579</v>
      </c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  <c r="BN31" s="194"/>
      <c r="BO31" s="194"/>
      <c r="BP31" s="194"/>
      <c r="BQ31" s="194"/>
      <c r="BR31" s="194"/>
      <c r="BS31" s="194"/>
      <c r="BT31" s="194"/>
      <c r="BU31" s="194"/>
      <c r="BV31" s="194"/>
      <c r="BW31" s="194"/>
      <c r="BX31" s="194"/>
      <c r="BY31" s="194"/>
      <c r="BZ31" s="194"/>
      <c r="CA31" s="194"/>
      <c r="CB31" s="194"/>
      <c r="CC31" s="194"/>
      <c r="CD31" s="194"/>
      <c r="CE31" s="194"/>
      <c r="CF31" s="194"/>
      <c r="CG31" s="194"/>
      <c r="CH31" s="194"/>
      <c r="CI31" s="194"/>
      <c r="CJ31" s="194"/>
      <c r="CK31" s="194"/>
      <c r="CL31" s="194"/>
      <c r="CM31" s="194"/>
      <c r="CN31" s="194"/>
      <c r="CO31" s="194"/>
      <c r="CP31" s="194"/>
      <c r="CQ31" s="194"/>
      <c r="CR31" s="194"/>
      <c r="CS31" s="194"/>
      <c r="CT31" s="194"/>
      <c r="CU31" s="194"/>
      <c r="CV31" s="194"/>
      <c r="CW31" s="194"/>
      <c r="CX31" s="194"/>
      <c r="CY31" s="194"/>
      <c r="CZ31" s="194"/>
      <c r="DA31" s="194"/>
      <c r="DB31" s="194"/>
      <c r="DC31" s="194"/>
      <c r="DD31" s="194"/>
      <c r="DE31" s="194"/>
      <c r="DF31" s="194"/>
      <c r="DG31" s="194"/>
      <c r="DH31" s="194"/>
      <c r="DI31" s="194"/>
      <c r="DJ31" s="194"/>
      <c r="DK31" s="194"/>
      <c r="DL31" s="194"/>
      <c r="DM31" s="194"/>
      <c r="DN31" s="194"/>
      <c r="DO31" s="194"/>
      <c r="DP31" s="194"/>
      <c r="DQ31" s="194"/>
      <c r="DR31" s="194"/>
      <c r="DS31" s="194"/>
      <c r="DT31" s="194"/>
      <c r="DU31" s="194"/>
      <c r="DV31" s="194"/>
      <c r="DW31" s="194"/>
      <c r="DX31" s="194"/>
      <c r="DY31" s="194"/>
      <c r="DZ31" s="194"/>
      <c r="EA31" s="194"/>
      <c r="EB31" s="194"/>
      <c r="EC31" s="194"/>
      <c r="ED31" s="194"/>
      <c r="EE31" s="194"/>
      <c r="EF31" s="194"/>
      <c r="EG31" s="194"/>
      <c r="EH31" s="194"/>
      <c r="EI31" s="194"/>
      <c r="EJ31" s="194"/>
      <c r="EK31" s="194"/>
      <c r="EL31" s="194"/>
      <c r="EM31" s="194"/>
      <c r="EN31" s="194"/>
      <c r="EO31" s="194"/>
      <c r="EP31" s="194"/>
      <c r="EQ31" s="194"/>
      <c r="ER31" s="194"/>
      <c r="ES31" s="194"/>
      <c r="ET31" s="194"/>
      <c r="EU31" s="194"/>
      <c r="EV31" s="194"/>
      <c r="EW31" s="194"/>
      <c r="EX31" s="194"/>
      <c r="EY31" s="194"/>
      <c r="EZ31" s="194"/>
      <c r="FA31" s="194"/>
      <c r="FB31" s="194"/>
      <c r="FC31" s="194"/>
      <c r="FD31" s="194"/>
      <c r="FE31" s="194"/>
      <c r="FF31" s="194"/>
      <c r="FG31" s="194"/>
      <c r="FH31" s="194"/>
      <c r="FI31" s="194"/>
      <c r="FJ31" s="194"/>
      <c r="FK31" s="194"/>
      <c r="FL31" s="194"/>
      <c r="FM31" s="194"/>
      <c r="FN31" s="194"/>
      <c r="FO31" s="194"/>
      <c r="FP31" s="194"/>
      <c r="FQ31" s="194"/>
      <c r="FR31" s="194"/>
      <c r="FS31" s="194"/>
      <c r="FT31" s="194"/>
      <c r="FU31" s="194"/>
      <c r="FV31" s="194"/>
      <c r="FW31" s="194"/>
      <c r="FX31" s="194"/>
      <c r="FY31" s="194"/>
      <c r="FZ31" s="194"/>
      <c r="GA31" s="194"/>
      <c r="GB31" s="194"/>
      <c r="GC31" s="194"/>
      <c r="GD31" s="194"/>
      <c r="GE31" s="194"/>
      <c r="GF31" s="194"/>
      <c r="GG31" s="194"/>
      <c r="GH31" s="194"/>
      <c r="GI31" s="194"/>
      <c r="GJ31" s="194"/>
      <c r="GK31" s="194"/>
      <c r="GL31" s="194"/>
      <c r="GM31" s="194"/>
      <c r="GN31" s="194"/>
      <c r="GO31" s="194"/>
      <c r="GP31" s="194"/>
      <c r="GQ31" s="194"/>
      <c r="GR31" s="194"/>
      <c r="GS31" s="194"/>
      <c r="GT31" s="194"/>
      <c r="GU31" s="194"/>
      <c r="GV31" s="194"/>
      <c r="GW31" s="194"/>
      <c r="GX31" s="194"/>
      <c r="GY31" s="194"/>
      <c r="GZ31" s="194"/>
      <c r="HA31" s="194"/>
      <c r="HB31" s="194"/>
      <c r="HC31" s="194"/>
      <c r="HD31" s="194"/>
      <c r="HE31" s="194"/>
      <c r="HF31" s="194"/>
      <c r="HG31" s="194"/>
      <c r="HH31" s="194"/>
      <c r="HI31" s="194"/>
      <c r="HJ31" s="194"/>
      <c r="HK31" s="194"/>
      <c r="HL31" s="194"/>
      <c r="HM31" s="194"/>
      <c r="HN31" s="194"/>
      <c r="HO31" s="194"/>
      <c r="HP31" s="194"/>
      <c r="HQ31" s="194"/>
      <c r="HR31" s="194"/>
      <c r="HS31" s="194"/>
      <c r="HT31" s="194"/>
      <c r="HU31" s="194"/>
      <c r="HV31" s="194"/>
      <c r="HW31" s="194"/>
      <c r="HX31" s="194"/>
      <c r="HY31" s="194"/>
      <c r="HZ31" s="194"/>
      <c r="IA31" s="194"/>
      <c r="IB31" s="194"/>
      <c r="IC31" s="194"/>
      <c r="ID31" s="194"/>
      <c r="IE31" s="194"/>
      <c r="IF31" s="194"/>
      <c r="IG31" s="194"/>
      <c r="IH31" s="194"/>
      <c r="II31" s="194"/>
      <c r="IJ31" s="194"/>
      <c r="IK31" s="194"/>
      <c r="IL31" s="194"/>
      <c r="IM31" s="194"/>
      <c r="IN31" s="194"/>
      <c r="IO31" s="194"/>
      <c r="IP31" s="194"/>
      <c r="IQ31" s="194"/>
      <c r="IR31" s="194"/>
      <c r="IS31" s="194"/>
      <c r="IT31" s="194"/>
      <c r="IU31" s="194"/>
    </row>
    <row r="32" spans="1:255" s="195" customFormat="1" ht="16.5" customHeight="1" x14ac:dyDescent="0.25">
      <c r="A32" s="191" t="s">
        <v>261</v>
      </c>
      <c r="B32" s="196" t="s">
        <v>279</v>
      </c>
      <c r="C32" s="191" t="s">
        <v>263</v>
      </c>
      <c r="D32" s="192">
        <v>15.18</v>
      </c>
      <c r="E32" s="192">
        <v>0</v>
      </c>
      <c r="F32" s="192">
        <v>0</v>
      </c>
      <c r="G32" s="193">
        <f t="shared" si="0"/>
        <v>0</v>
      </c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  <c r="BZ32" s="194"/>
      <c r="CA32" s="194"/>
      <c r="CB32" s="194"/>
      <c r="CC32" s="194"/>
      <c r="CD32" s="194"/>
      <c r="CE32" s="194"/>
      <c r="CF32" s="194"/>
      <c r="CG32" s="194"/>
      <c r="CH32" s="194"/>
      <c r="CI32" s="194"/>
      <c r="CJ32" s="194"/>
      <c r="CK32" s="194"/>
      <c r="CL32" s="194"/>
      <c r="CM32" s="194"/>
      <c r="CN32" s="194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194"/>
      <c r="DA32" s="194"/>
      <c r="DB32" s="194"/>
      <c r="DC32" s="194"/>
      <c r="DD32" s="194"/>
      <c r="DE32" s="194"/>
      <c r="DF32" s="194"/>
      <c r="DG32" s="194"/>
      <c r="DH32" s="194"/>
      <c r="DI32" s="194"/>
      <c r="DJ32" s="194"/>
      <c r="DK32" s="194"/>
      <c r="DL32" s="194"/>
      <c r="DM32" s="194"/>
      <c r="DN32" s="194"/>
      <c r="DO32" s="194"/>
      <c r="DP32" s="194"/>
      <c r="DQ32" s="194"/>
      <c r="DR32" s="194"/>
      <c r="DS32" s="194"/>
      <c r="DT32" s="194"/>
      <c r="DU32" s="194"/>
      <c r="DV32" s="194"/>
      <c r="DW32" s="194"/>
      <c r="DX32" s="194"/>
      <c r="DY32" s="194"/>
      <c r="DZ32" s="194"/>
      <c r="EA32" s="194"/>
      <c r="EB32" s="194"/>
      <c r="EC32" s="194"/>
      <c r="ED32" s="194"/>
      <c r="EE32" s="194"/>
      <c r="EF32" s="194"/>
      <c r="EG32" s="194"/>
      <c r="EH32" s="194"/>
      <c r="EI32" s="194"/>
      <c r="EJ32" s="194"/>
      <c r="EK32" s="194"/>
      <c r="EL32" s="194"/>
      <c r="EM32" s="194"/>
      <c r="EN32" s="194"/>
      <c r="EO32" s="194"/>
      <c r="EP32" s="194"/>
      <c r="EQ32" s="194"/>
      <c r="ER32" s="194"/>
      <c r="ES32" s="194"/>
      <c r="ET32" s="194"/>
      <c r="EU32" s="194"/>
      <c r="EV32" s="194"/>
      <c r="EW32" s="194"/>
      <c r="EX32" s="194"/>
      <c r="EY32" s="194"/>
      <c r="EZ32" s="194"/>
      <c r="FA32" s="194"/>
      <c r="FB32" s="194"/>
      <c r="FC32" s="194"/>
      <c r="FD32" s="194"/>
      <c r="FE32" s="194"/>
      <c r="FF32" s="194"/>
      <c r="FG32" s="194"/>
      <c r="FH32" s="194"/>
      <c r="FI32" s="194"/>
      <c r="FJ32" s="194"/>
      <c r="FK32" s="194"/>
      <c r="FL32" s="194"/>
      <c r="FM32" s="194"/>
      <c r="FN32" s="194"/>
      <c r="FO32" s="194"/>
      <c r="FP32" s="194"/>
      <c r="FQ32" s="194"/>
      <c r="FR32" s="194"/>
      <c r="FS32" s="194"/>
      <c r="FT32" s="194"/>
      <c r="FU32" s="194"/>
      <c r="FV32" s="194"/>
      <c r="FW32" s="194"/>
      <c r="FX32" s="194"/>
      <c r="FY32" s="194"/>
      <c r="FZ32" s="194"/>
      <c r="GA32" s="194"/>
      <c r="GB32" s="194"/>
      <c r="GC32" s="194"/>
      <c r="GD32" s="194"/>
      <c r="GE32" s="194"/>
      <c r="GF32" s="194"/>
      <c r="GG32" s="194"/>
      <c r="GH32" s="194"/>
      <c r="GI32" s="194"/>
      <c r="GJ32" s="194"/>
      <c r="GK32" s="194"/>
      <c r="GL32" s="194"/>
      <c r="GM32" s="194"/>
      <c r="GN32" s="194"/>
      <c r="GO32" s="194"/>
      <c r="GP32" s="194"/>
      <c r="GQ32" s="194"/>
      <c r="GR32" s="194"/>
      <c r="GS32" s="194"/>
      <c r="GT32" s="194"/>
      <c r="GU32" s="194"/>
      <c r="GV32" s="194"/>
      <c r="GW32" s="194"/>
      <c r="GX32" s="194"/>
      <c r="GY32" s="194"/>
      <c r="GZ32" s="194"/>
      <c r="HA32" s="194"/>
      <c r="HB32" s="194"/>
      <c r="HC32" s="194"/>
      <c r="HD32" s="194"/>
      <c r="HE32" s="194"/>
      <c r="HF32" s="194"/>
      <c r="HG32" s="194"/>
      <c r="HH32" s="194"/>
      <c r="HI32" s="194"/>
      <c r="HJ32" s="194"/>
      <c r="HK32" s="194"/>
      <c r="HL32" s="194"/>
      <c r="HM32" s="194"/>
      <c r="HN32" s="194"/>
      <c r="HO32" s="194"/>
      <c r="HP32" s="194"/>
      <c r="HQ32" s="194"/>
      <c r="HR32" s="194"/>
      <c r="HS32" s="194"/>
      <c r="HT32" s="194"/>
      <c r="HU32" s="194"/>
      <c r="HV32" s="194"/>
      <c r="HW32" s="194"/>
      <c r="HX32" s="194"/>
      <c r="HY32" s="194"/>
      <c r="HZ32" s="194"/>
      <c r="IA32" s="194"/>
      <c r="IB32" s="194"/>
      <c r="IC32" s="194"/>
      <c r="ID32" s="194"/>
      <c r="IE32" s="194"/>
      <c r="IF32" s="194"/>
      <c r="IG32" s="194"/>
      <c r="IH32" s="194"/>
      <c r="II32" s="194"/>
      <c r="IJ32" s="194"/>
      <c r="IK32" s="194"/>
      <c r="IL32" s="194"/>
      <c r="IM32" s="194"/>
      <c r="IN32" s="194"/>
      <c r="IO32" s="194"/>
      <c r="IP32" s="194"/>
      <c r="IQ32" s="194"/>
      <c r="IR32" s="194"/>
      <c r="IS32" s="194"/>
      <c r="IT32" s="194"/>
      <c r="IU32" s="194"/>
    </row>
    <row r="33" spans="1:255" s="195" customFormat="1" ht="16.5" customHeight="1" x14ac:dyDescent="0.25">
      <c r="A33" s="191" t="s">
        <v>261</v>
      </c>
      <c r="B33" s="191" t="s">
        <v>42</v>
      </c>
      <c r="C33" s="191" t="s">
        <v>263</v>
      </c>
      <c r="D33" s="192">
        <v>0.93</v>
      </c>
      <c r="E33" s="192">
        <v>0.91</v>
      </c>
      <c r="F33" s="192">
        <v>0.01</v>
      </c>
      <c r="G33" s="193">
        <f t="shared" si="0"/>
        <v>97.849462365591393</v>
      </c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  <c r="CO33" s="194"/>
      <c r="CP33" s="194"/>
      <c r="CQ33" s="194"/>
      <c r="CR33" s="194"/>
      <c r="CS33" s="194"/>
      <c r="CT33" s="194"/>
      <c r="CU33" s="194"/>
      <c r="CV33" s="194"/>
      <c r="CW33" s="194"/>
      <c r="CX33" s="194"/>
      <c r="CY33" s="194"/>
      <c r="CZ33" s="194"/>
      <c r="DA33" s="194"/>
      <c r="DB33" s="194"/>
      <c r="DC33" s="194"/>
      <c r="DD33" s="194"/>
      <c r="DE33" s="194"/>
      <c r="DF33" s="194"/>
      <c r="DG33" s="194"/>
      <c r="DH33" s="194"/>
      <c r="DI33" s="194"/>
      <c r="DJ33" s="194"/>
      <c r="DK33" s="194"/>
      <c r="DL33" s="194"/>
      <c r="DM33" s="194"/>
      <c r="DN33" s="194"/>
      <c r="DO33" s="194"/>
      <c r="DP33" s="194"/>
      <c r="DQ33" s="194"/>
      <c r="DR33" s="194"/>
      <c r="DS33" s="194"/>
      <c r="DT33" s="194"/>
      <c r="DU33" s="194"/>
      <c r="DV33" s="194"/>
      <c r="DW33" s="194"/>
      <c r="DX33" s="194"/>
      <c r="DY33" s="194"/>
      <c r="DZ33" s="194"/>
      <c r="EA33" s="194"/>
      <c r="EB33" s="194"/>
      <c r="EC33" s="194"/>
      <c r="ED33" s="194"/>
      <c r="EE33" s="194"/>
      <c r="EF33" s="194"/>
      <c r="EG33" s="194"/>
      <c r="EH33" s="194"/>
      <c r="EI33" s="194"/>
      <c r="EJ33" s="194"/>
      <c r="EK33" s="194"/>
      <c r="EL33" s="194"/>
      <c r="EM33" s="194"/>
      <c r="EN33" s="194"/>
      <c r="EO33" s="194"/>
      <c r="EP33" s="194"/>
      <c r="EQ33" s="194"/>
      <c r="ER33" s="194"/>
      <c r="ES33" s="194"/>
      <c r="ET33" s="194"/>
      <c r="EU33" s="194"/>
      <c r="EV33" s="194"/>
      <c r="EW33" s="194"/>
      <c r="EX33" s="194"/>
      <c r="EY33" s="194"/>
      <c r="EZ33" s="194"/>
      <c r="FA33" s="194"/>
      <c r="FB33" s="194"/>
      <c r="FC33" s="194"/>
      <c r="FD33" s="194"/>
      <c r="FE33" s="194"/>
      <c r="FF33" s="194"/>
      <c r="FG33" s="194"/>
      <c r="FH33" s="194"/>
      <c r="FI33" s="194"/>
      <c r="FJ33" s="194"/>
      <c r="FK33" s="194"/>
      <c r="FL33" s="194"/>
      <c r="FM33" s="194"/>
      <c r="FN33" s="194"/>
      <c r="FO33" s="194"/>
      <c r="FP33" s="194"/>
      <c r="FQ33" s="194"/>
      <c r="FR33" s="194"/>
      <c r="FS33" s="194"/>
      <c r="FT33" s="194"/>
      <c r="FU33" s="194"/>
      <c r="FV33" s="194"/>
      <c r="FW33" s="194"/>
      <c r="FX33" s="194"/>
      <c r="FY33" s="194"/>
      <c r="FZ33" s="194"/>
      <c r="GA33" s="194"/>
      <c r="GB33" s="194"/>
      <c r="GC33" s="194"/>
      <c r="GD33" s="194"/>
      <c r="GE33" s="194"/>
      <c r="GF33" s="194"/>
      <c r="GG33" s="194"/>
      <c r="GH33" s="194"/>
      <c r="GI33" s="194"/>
      <c r="GJ33" s="194"/>
      <c r="GK33" s="194"/>
      <c r="GL33" s="194"/>
      <c r="GM33" s="194"/>
      <c r="GN33" s="194"/>
      <c r="GO33" s="194"/>
      <c r="GP33" s="194"/>
      <c r="GQ33" s="194"/>
      <c r="GR33" s="194"/>
      <c r="GS33" s="194"/>
      <c r="GT33" s="194"/>
      <c r="GU33" s="194"/>
      <c r="GV33" s="194"/>
      <c r="GW33" s="194"/>
      <c r="GX33" s="194"/>
      <c r="GY33" s="194"/>
      <c r="GZ33" s="194"/>
      <c r="HA33" s="194"/>
      <c r="HB33" s="194"/>
      <c r="HC33" s="194"/>
      <c r="HD33" s="194"/>
      <c r="HE33" s="194"/>
      <c r="HF33" s="194"/>
      <c r="HG33" s="194"/>
      <c r="HH33" s="194"/>
      <c r="HI33" s="194"/>
      <c r="HJ33" s="194"/>
      <c r="HK33" s="194"/>
      <c r="HL33" s="194"/>
      <c r="HM33" s="194"/>
      <c r="HN33" s="194"/>
      <c r="HO33" s="194"/>
      <c r="HP33" s="194"/>
      <c r="HQ33" s="194"/>
      <c r="HR33" s="194"/>
      <c r="HS33" s="194"/>
      <c r="HT33" s="194"/>
      <c r="HU33" s="194"/>
      <c r="HV33" s="194"/>
      <c r="HW33" s="194"/>
      <c r="HX33" s="194"/>
      <c r="HY33" s="194"/>
      <c r="HZ33" s="194"/>
      <c r="IA33" s="194"/>
      <c r="IB33" s="194"/>
      <c r="IC33" s="194"/>
      <c r="ID33" s="194"/>
      <c r="IE33" s="194"/>
      <c r="IF33" s="194"/>
      <c r="IG33" s="194"/>
      <c r="IH33" s="194"/>
      <c r="II33" s="194"/>
      <c r="IJ33" s="194"/>
      <c r="IK33" s="194"/>
      <c r="IL33" s="194"/>
      <c r="IM33" s="194"/>
      <c r="IN33" s="194"/>
      <c r="IO33" s="194"/>
      <c r="IP33" s="194"/>
      <c r="IQ33" s="194"/>
      <c r="IR33" s="194"/>
      <c r="IS33" s="194"/>
      <c r="IT33" s="194"/>
      <c r="IU33" s="194"/>
    </row>
    <row r="34" spans="1:255" s="195" customFormat="1" ht="16.5" customHeight="1" x14ac:dyDescent="0.25">
      <c r="A34" s="191" t="s">
        <v>261</v>
      </c>
      <c r="B34" s="191" t="s">
        <v>280</v>
      </c>
      <c r="C34" s="191" t="s">
        <v>263</v>
      </c>
      <c r="D34" s="192">
        <v>0</v>
      </c>
      <c r="E34" s="192">
        <v>0</v>
      </c>
      <c r="F34" s="192">
        <v>0</v>
      </c>
      <c r="G34" s="193" t="e">
        <f t="shared" si="0"/>
        <v>#DIV/0!</v>
      </c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4"/>
      <c r="BZ34" s="194"/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194"/>
      <c r="DA34" s="194"/>
      <c r="DB34" s="194"/>
      <c r="DC34" s="194"/>
      <c r="DD34" s="194"/>
      <c r="DE34" s="194"/>
      <c r="DF34" s="194"/>
      <c r="DG34" s="194"/>
      <c r="DH34" s="194"/>
      <c r="DI34" s="194"/>
      <c r="DJ34" s="194"/>
      <c r="DK34" s="194"/>
      <c r="DL34" s="194"/>
      <c r="DM34" s="194"/>
      <c r="DN34" s="194"/>
      <c r="DO34" s="194"/>
      <c r="DP34" s="194"/>
      <c r="DQ34" s="194"/>
      <c r="DR34" s="194"/>
      <c r="DS34" s="194"/>
      <c r="DT34" s="194"/>
      <c r="DU34" s="194"/>
      <c r="DV34" s="194"/>
      <c r="DW34" s="194"/>
      <c r="DX34" s="194"/>
      <c r="DY34" s="194"/>
      <c r="DZ34" s="194"/>
      <c r="EA34" s="194"/>
      <c r="EB34" s="194"/>
      <c r="EC34" s="194"/>
      <c r="ED34" s="194"/>
      <c r="EE34" s="194"/>
      <c r="EF34" s="194"/>
      <c r="EG34" s="194"/>
      <c r="EH34" s="194"/>
      <c r="EI34" s="194"/>
      <c r="EJ34" s="194"/>
      <c r="EK34" s="194"/>
      <c r="EL34" s="194"/>
      <c r="EM34" s="194"/>
      <c r="EN34" s="194"/>
      <c r="EO34" s="194"/>
      <c r="EP34" s="194"/>
      <c r="EQ34" s="194"/>
      <c r="ER34" s="194"/>
      <c r="ES34" s="194"/>
      <c r="ET34" s="194"/>
      <c r="EU34" s="194"/>
      <c r="EV34" s="194"/>
      <c r="EW34" s="194"/>
      <c r="EX34" s="194"/>
      <c r="EY34" s="194"/>
      <c r="EZ34" s="194"/>
      <c r="FA34" s="194"/>
      <c r="FB34" s="194"/>
      <c r="FC34" s="194"/>
      <c r="FD34" s="194"/>
      <c r="FE34" s="194"/>
      <c r="FF34" s="194"/>
      <c r="FG34" s="194"/>
      <c r="FH34" s="194"/>
      <c r="FI34" s="194"/>
      <c r="FJ34" s="194"/>
      <c r="FK34" s="194"/>
      <c r="FL34" s="194"/>
      <c r="FM34" s="194"/>
      <c r="FN34" s="194"/>
      <c r="FO34" s="194"/>
      <c r="FP34" s="194"/>
      <c r="FQ34" s="194"/>
      <c r="FR34" s="194"/>
      <c r="FS34" s="194"/>
      <c r="FT34" s="194"/>
      <c r="FU34" s="194"/>
      <c r="FV34" s="194"/>
      <c r="FW34" s="194"/>
      <c r="FX34" s="194"/>
      <c r="FY34" s="194"/>
      <c r="FZ34" s="194"/>
      <c r="GA34" s="194"/>
      <c r="GB34" s="194"/>
      <c r="GC34" s="194"/>
      <c r="GD34" s="194"/>
      <c r="GE34" s="194"/>
      <c r="GF34" s="194"/>
      <c r="GG34" s="194"/>
      <c r="GH34" s="194"/>
      <c r="GI34" s="194"/>
      <c r="GJ34" s="194"/>
      <c r="GK34" s="194"/>
      <c r="GL34" s="194"/>
      <c r="GM34" s="194"/>
      <c r="GN34" s="194"/>
      <c r="GO34" s="194"/>
      <c r="GP34" s="194"/>
      <c r="GQ34" s="194"/>
      <c r="GR34" s="194"/>
      <c r="GS34" s="194"/>
      <c r="GT34" s="194"/>
      <c r="GU34" s="194"/>
      <c r="GV34" s="194"/>
      <c r="GW34" s="194"/>
      <c r="GX34" s="194"/>
      <c r="GY34" s="194"/>
      <c r="GZ34" s="194"/>
      <c r="HA34" s="194"/>
      <c r="HB34" s="194"/>
      <c r="HC34" s="194"/>
      <c r="HD34" s="194"/>
      <c r="HE34" s="194"/>
      <c r="HF34" s="194"/>
      <c r="HG34" s="194"/>
      <c r="HH34" s="194"/>
      <c r="HI34" s="194"/>
      <c r="HJ34" s="194"/>
      <c r="HK34" s="194"/>
      <c r="HL34" s="194"/>
      <c r="HM34" s="194"/>
      <c r="HN34" s="194"/>
      <c r="HO34" s="194"/>
      <c r="HP34" s="194"/>
      <c r="HQ34" s="194"/>
      <c r="HR34" s="194"/>
      <c r="HS34" s="194"/>
      <c r="HT34" s="194"/>
      <c r="HU34" s="194"/>
      <c r="HV34" s="194"/>
      <c r="HW34" s="194"/>
      <c r="HX34" s="194"/>
      <c r="HY34" s="194"/>
      <c r="HZ34" s="194"/>
      <c r="IA34" s="194"/>
      <c r="IB34" s="194"/>
      <c r="IC34" s="194"/>
      <c r="ID34" s="194"/>
      <c r="IE34" s="194"/>
      <c r="IF34" s="194"/>
      <c r="IG34" s="194"/>
      <c r="IH34" s="194"/>
      <c r="II34" s="194"/>
      <c r="IJ34" s="194"/>
      <c r="IK34" s="194"/>
      <c r="IL34" s="194"/>
      <c r="IM34" s="194"/>
      <c r="IN34" s="194"/>
      <c r="IO34" s="194"/>
      <c r="IP34" s="194"/>
      <c r="IQ34" s="194"/>
      <c r="IR34" s="194"/>
      <c r="IS34" s="194"/>
      <c r="IT34" s="194"/>
      <c r="IU34" s="194"/>
    </row>
    <row r="35" spans="1:255" s="195" customFormat="1" ht="16.5" customHeight="1" x14ac:dyDescent="0.25">
      <c r="A35" s="191" t="s">
        <v>261</v>
      </c>
      <c r="B35" s="191" t="s">
        <v>281</v>
      </c>
      <c r="C35" s="191" t="s">
        <v>263</v>
      </c>
      <c r="D35" s="192">
        <v>0</v>
      </c>
      <c r="E35" s="192">
        <v>0</v>
      </c>
      <c r="F35" s="192">
        <v>0</v>
      </c>
      <c r="G35" s="193" t="e">
        <f t="shared" si="0"/>
        <v>#DIV/0!</v>
      </c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  <c r="EK35" s="194"/>
      <c r="EL35" s="194"/>
      <c r="EM35" s="194"/>
      <c r="EN35" s="194"/>
      <c r="EO35" s="194"/>
      <c r="EP35" s="194"/>
      <c r="EQ35" s="194"/>
      <c r="ER35" s="194"/>
      <c r="ES35" s="194"/>
      <c r="ET35" s="194"/>
      <c r="EU35" s="194"/>
      <c r="EV35" s="194"/>
      <c r="EW35" s="194"/>
      <c r="EX35" s="194"/>
      <c r="EY35" s="194"/>
      <c r="EZ35" s="194"/>
      <c r="FA35" s="194"/>
      <c r="FB35" s="194"/>
      <c r="FC35" s="194"/>
      <c r="FD35" s="194"/>
      <c r="FE35" s="194"/>
      <c r="FF35" s="194"/>
      <c r="FG35" s="194"/>
      <c r="FH35" s="194"/>
      <c r="FI35" s="194"/>
      <c r="FJ35" s="194"/>
      <c r="FK35" s="194"/>
      <c r="FL35" s="194"/>
      <c r="FM35" s="194"/>
      <c r="FN35" s="194"/>
      <c r="FO35" s="194"/>
      <c r="FP35" s="194"/>
      <c r="FQ35" s="194"/>
      <c r="FR35" s="194"/>
      <c r="FS35" s="194"/>
      <c r="FT35" s="194"/>
      <c r="FU35" s="194"/>
      <c r="FV35" s="194"/>
      <c r="FW35" s="194"/>
      <c r="FX35" s="194"/>
      <c r="FY35" s="194"/>
      <c r="FZ35" s="194"/>
      <c r="GA35" s="194"/>
      <c r="GB35" s="194"/>
      <c r="GC35" s="194"/>
      <c r="GD35" s="194"/>
      <c r="GE35" s="194"/>
      <c r="GF35" s="194"/>
      <c r="GG35" s="194"/>
      <c r="GH35" s="194"/>
      <c r="GI35" s="194"/>
      <c r="GJ35" s="194"/>
      <c r="GK35" s="194"/>
      <c r="GL35" s="194"/>
      <c r="GM35" s="194"/>
      <c r="GN35" s="194"/>
      <c r="GO35" s="194"/>
      <c r="GP35" s="194"/>
      <c r="GQ35" s="194"/>
      <c r="GR35" s="194"/>
      <c r="GS35" s="194"/>
      <c r="GT35" s="194"/>
      <c r="GU35" s="194"/>
      <c r="GV35" s="194"/>
      <c r="GW35" s="194"/>
      <c r="GX35" s="194"/>
      <c r="GY35" s="194"/>
      <c r="GZ35" s="194"/>
      <c r="HA35" s="194"/>
      <c r="HB35" s="194"/>
      <c r="HC35" s="194"/>
      <c r="HD35" s="194"/>
      <c r="HE35" s="194"/>
      <c r="HF35" s="194"/>
      <c r="HG35" s="194"/>
      <c r="HH35" s="194"/>
      <c r="HI35" s="194"/>
      <c r="HJ35" s="194"/>
      <c r="HK35" s="194"/>
      <c r="HL35" s="194"/>
      <c r="HM35" s="194"/>
      <c r="HN35" s="194"/>
      <c r="HO35" s="194"/>
      <c r="HP35" s="194"/>
      <c r="HQ35" s="194"/>
      <c r="HR35" s="194"/>
      <c r="HS35" s="194"/>
      <c r="HT35" s="194"/>
      <c r="HU35" s="194"/>
      <c r="HV35" s="194"/>
      <c r="HW35" s="194"/>
      <c r="HX35" s="194"/>
      <c r="HY35" s="194"/>
      <c r="HZ35" s="194"/>
      <c r="IA35" s="194"/>
      <c r="IB35" s="194"/>
      <c r="IC35" s="194"/>
      <c r="ID35" s="194"/>
      <c r="IE35" s="194"/>
      <c r="IF35" s="194"/>
      <c r="IG35" s="194"/>
      <c r="IH35" s="194"/>
      <c r="II35" s="194"/>
      <c r="IJ35" s="194"/>
      <c r="IK35" s="194"/>
      <c r="IL35" s="194"/>
      <c r="IM35" s="194"/>
      <c r="IN35" s="194"/>
      <c r="IO35" s="194"/>
      <c r="IP35" s="194"/>
      <c r="IQ35" s="194"/>
      <c r="IR35" s="194"/>
      <c r="IS35" s="194"/>
      <c r="IT35" s="194"/>
      <c r="IU35" s="194"/>
    </row>
    <row r="36" spans="1:255" s="195" customFormat="1" ht="16.5" customHeight="1" x14ac:dyDescent="0.25">
      <c r="A36" s="191" t="s">
        <v>261</v>
      </c>
      <c r="B36" s="191" t="s">
        <v>282</v>
      </c>
      <c r="C36" s="191" t="s">
        <v>265</v>
      </c>
      <c r="D36" s="192">
        <v>0.32</v>
      </c>
      <c r="E36" s="192">
        <v>0.31</v>
      </c>
      <c r="F36" s="192">
        <v>0</v>
      </c>
      <c r="G36" s="193">
        <f t="shared" si="0"/>
        <v>96.875</v>
      </c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  <c r="IU36" s="194"/>
    </row>
    <row r="37" spans="1:255" s="195" customFormat="1" ht="16.5" customHeight="1" x14ac:dyDescent="0.25">
      <c r="A37" s="191" t="s">
        <v>261</v>
      </c>
      <c r="B37" s="191" t="s">
        <v>27</v>
      </c>
      <c r="C37" s="191" t="s">
        <v>265</v>
      </c>
      <c r="D37" s="192">
        <v>6.14</v>
      </c>
      <c r="E37" s="192">
        <v>5.47</v>
      </c>
      <c r="F37" s="192">
        <v>0</v>
      </c>
      <c r="G37" s="193">
        <f t="shared" si="0"/>
        <v>89.087947882736145</v>
      </c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4"/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94"/>
      <c r="CA37" s="194"/>
      <c r="CB37" s="194"/>
      <c r="CC37" s="194"/>
      <c r="CD37" s="194"/>
      <c r="CE37" s="194"/>
      <c r="CF37" s="194"/>
      <c r="CG37" s="194"/>
      <c r="CH37" s="194"/>
      <c r="CI37" s="194"/>
      <c r="CJ37" s="194"/>
      <c r="CK37" s="194"/>
      <c r="CL37" s="194"/>
      <c r="CM37" s="194"/>
      <c r="CN37" s="194"/>
      <c r="CO37" s="194"/>
      <c r="CP37" s="194"/>
      <c r="CQ37" s="194"/>
      <c r="CR37" s="194"/>
      <c r="CS37" s="194"/>
      <c r="CT37" s="194"/>
      <c r="CU37" s="194"/>
      <c r="CV37" s="194"/>
      <c r="CW37" s="194"/>
      <c r="CX37" s="194"/>
      <c r="CY37" s="194"/>
      <c r="CZ37" s="194"/>
      <c r="DA37" s="194"/>
      <c r="DB37" s="194"/>
      <c r="DC37" s="194"/>
      <c r="DD37" s="194"/>
      <c r="DE37" s="194"/>
      <c r="DF37" s="194"/>
      <c r="DG37" s="194"/>
      <c r="DH37" s="194"/>
      <c r="DI37" s="194"/>
      <c r="DJ37" s="194"/>
      <c r="DK37" s="194"/>
      <c r="DL37" s="194"/>
      <c r="DM37" s="194"/>
      <c r="DN37" s="194"/>
      <c r="DO37" s="194"/>
      <c r="DP37" s="194"/>
      <c r="DQ37" s="194"/>
      <c r="DR37" s="194"/>
      <c r="DS37" s="194"/>
      <c r="DT37" s="194"/>
      <c r="DU37" s="194"/>
      <c r="DV37" s="194"/>
      <c r="DW37" s="194"/>
      <c r="DX37" s="194"/>
      <c r="DY37" s="194"/>
      <c r="DZ37" s="194"/>
      <c r="EA37" s="194"/>
      <c r="EB37" s="194"/>
      <c r="EC37" s="194"/>
      <c r="ED37" s="194"/>
      <c r="EE37" s="194"/>
      <c r="EF37" s="194"/>
      <c r="EG37" s="194"/>
      <c r="EH37" s="194"/>
      <c r="EI37" s="194"/>
      <c r="EJ37" s="194"/>
      <c r="EK37" s="194"/>
      <c r="EL37" s="194"/>
      <c r="EM37" s="194"/>
      <c r="EN37" s="194"/>
      <c r="EO37" s="194"/>
      <c r="EP37" s="194"/>
      <c r="EQ37" s="194"/>
      <c r="ER37" s="194"/>
      <c r="ES37" s="194"/>
      <c r="ET37" s="194"/>
      <c r="EU37" s="194"/>
      <c r="EV37" s="194"/>
      <c r="EW37" s="194"/>
      <c r="EX37" s="194"/>
      <c r="EY37" s="194"/>
      <c r="EZ37" s="194"/>
      <c r="FA37" s="194"/>
      <c r="FB37" s="194"/>
      <c r="FC37" s="194"/>
      <c r="FD37" s="194"/>
      <c r="FE37" s="194"/>
      <c r="FF37" s="194"/>
      <c r="FG37" s="194"/>
      <c r="FH37" s="194"/>
      <c r="FI37" s="194"/>
      <c r="FJ37" s="194"/>
      <c r="FK37" s="194"/>
      <c r="FL37" s="194"/>
      <c r="FM37" s="194"/>
      <c r="FN37" s="194"/>
      <c r="FO37" s="194"/>
      <c r="FP37" s="194"/>
      <c r="FQ37" s="194"/>
      <c r="FR37" s="194"/>
      <c r="FS37" s="194"/>
      <c r="FT37" s="194"/>
      <c r="FU37" s="194"/>
      <c r="FV37" s="194"/>
      <c r="FW37" s="194"/>
      <c r="FX37" s="194"/>
      <c r="FY37" s="194"/>
      <c r="FZ37" s="194"/>
      <c r="GA37" s="194"/>
      <c r="GB37" s="194"/>
      <c r="GC37" s="194"/>
      <c r="GD37" s="194"/>
      <c r="GE37" s="194"/>
      <c r="GF37" s="194"/>
      <c r="GG37" s="194"/>
      <c r="GH37" s="194"/>
      <c r="GI37" s="194"/>
      <c r="GJ37" s="194"/>
      <c r="GK37" s="194"/>
      <c r="GL37" s="194"/>
      <c r="GM37" s="194"/>
      <c r="GN37" s="194"/>
      <c r="GO37" s="194"/>
      <c r="GP37" s="194"/>
      <c r="GQ37" s="194"/>
      <c r="GR37" s="194"/>
      <c r="GS37" s="194"/>
      <c r="GT37" s="194"/>
      <c r="GU37" s="194"/>
      <c r="GV37" s="194"/>
      <c r="GW37" s="194"/>
      <c r="GX37" s="194"/>
      <c r="GY37" s="194"/>
      <c r="GZ37" s="194"/>
      <c r="HA37" s="194"/>
      <c r="HB37" s="194"/>
      <c r="HC37" s="194"/>
      <c r="HD37" s="194"/>
      <c r="HE37" s="194"/>
      <c r="HF37" s="194"/>
      <c r="HG37" s="194"/>
      <c r="HH37" s="194"/>
      <c r="HI37" s="194"/>
      <c r="HJ37" s="194"/>
      <c r="HK37" s="194"/>
      <c r="HL37" s="194"/>
      <c r="HM37" s="194"/>
      <c r="HN37" s="194"/>
      <c r="HO37" s="194"/>
      <c r="HP37" s="194"/>
      <c r="HQ37" s="194"/>
      <c r="HR37" s="194"/>
      <c r="HS37" s="194"/>
      <c r="HT37" s="194"/>
      <c r="HU37" s="194"/>
      <c r="HV37" s="194"/>
      <c r="HW37" s="194"/>
      <c r="HX37" s="194"/>
      <c r="HY37" s="194"/>
      <c r="HZ37" s="194"/>
      <c r="IA37" s="194"/>
      <c r="IB37" s="194"/>
      <c r="IC37" s="194"/>
      <c r="ID37" s="194"/>
      <c r="IE37" s="194"/>
      <c r="IF37" s="194"/>
      <c r="IG37" s="194"/>
      <c r="IH37" s="194"/>
      <c r="II37" s="194"/>
      <c r="IJ37" s="194"/>
      <c r="IK37" s="194"/>
      <c r="IL37" s="194"/>
      <c r="IM37" s="194"/>
      <c r="IN37" s="194"/>
      <c r="IO37" s="194"/>
      <c r="IP37" s="194"/>
      <c r="IQ37" s="194"/>
      <c r="IR37" s="194"/>
      <c r="IS37" s="194"/>
      <c r="IT37" s="194"/>
      <c r="IU37" s="194"/>
    </row>
    <row r="38" spans="1:255" s="195" customFormat="1" ht="16.5" customHeight="1" x14ac:dyDescent="0.25">
      <c r="A38" s="191" t="s">
        <v>261</v>
      </c>
      <c r="B38" s="191" t="s">
        <v>27</v>
      </c>
      <c r="C38" s="191" t="s">
        <v>266</v>
      </c>
      <c r="D38" s="192">
        <v>0</v>
      </c>
      <c r="E38" s="192">
        <v>0</v>
      </c>
      <c r="F38" s="192">
        <v>0</v>
      </c>
      <c r="G38" s="193" t="e">
        <f t="shared" si="0"/>
        <v>#DIV/0!</v>
      </c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4"/>
      <c r="CB38" s="194"/>
      <c r="CC38" s="194"/>
      <c r="CD38" s="194"/>
      <c r="CE38" s="194"/>
      <c r="CF38" s="194"/>
      <c r="CG38" s="194"/>
      <c r="CH38" s="194"/>
      <c r="CI38" s="194"/>
      <c r="CJ38" s="194"/>
      <c r="CK38" s="194"/>
      <c r="CL38" s="194"/>
      <c r="CM38" s="194"/>
      <c r="CN38" s="194"/>
      <c r="CO38" s="194"/>
      <c r="CP38" s="194"/>
      <c r="CQ38" s="194"/>
      <c r="CR38" s="194"/>
      <c r="CS38" s="194"/>
      <c r="CT38" s="194"/>
      <c r="CU38" s="194"/>
      <c r="CV38" s="194"/>
      <c r="CW38" s="194"/>
      <c r="CX38" s="194"/>
      <c r="CY38" s="194"/>
      <c r="CZ38" s="194"/>
      <c r="DA38" s="194"/>
      <c r="DB38" s="194"/>
      <c r="DC38" s="194"/>
      <c r="DD38" s="194"/>
      <c r="DE38" s="194"/>
      <c r="DF38" s="194"/>
      <c r="DG38" s="194"/>
      <c r="DH38" s="194"/>
      <c r="DI38" s="194"/>
      <c r="DJ38" s="194"/>
      <c r="DK38" s="194"/>
      <c r="DL38" s="194"/>
      <c r="DM38" s="194"/>
      <c r="DN38" s="194"/>
      <c r="DO38" s="194"/>
      <c r="DP38" s="194"/>
      <c r="DQ38" s="194"/>
      <c r="DR38" s="194"/>
      <c r="DS38" s="194"/>
      <c r="DT38" s="194"/>
      <c r="DU38" s="194"/>
      <c r="DV38" s="194"/>
      <c r="DW38" s="194"/>
      <c r="DX38" s="194"/>
      <c r="DY38" s="194"/>
      <c r="DZ38" s="194"/>
      <c r="EA38" s="194"/>
      <c r="EB38" s="194"/>
      <c r="EC38" s="194"/>
      <c r="ED38" s="194"/>
      <c r="EE38" s="194"/>
      <c r="EF38" s="194"/>
      <c r="EG38" s="194"/>
      <c r="EH38" s="194"/>
      <c r="EI38" s="194"/>
      <c r="EJ38" s="194"/>
      <c r="EK38" s="194"/>
      <c r="EL38" s="194"/>
      <c r="EM38" s="194"/>
      <c r="EN38" s="194"/>
      <c r="EO38" s="194"/>
      <c r="EP38" s="194"/>
      <c r="EQ38" s="194"/>
      <c r="ER38" s="194"/>
      <c r="ES38" s="194"/>
      <c r="ET38" s="194"/>
      <c r="EU38" s="194"/>
      <c r="EV38" s="194"/>
      <c r="EW38" s="194"/>
      <c r="EX38" s="194"/>
      <c r="EY38" s="194"/>
      <c r="EZ38" s="194"/>
      <c r="FA38" s="194"/>
      <c r="FB38" s="194"/>
      <c r="FC38" s="194"/>
      <c r="FD38" s="194"/>
      <c r="FE38" s="194"/>
      <c r="FF38" s="194"/>
      <c r="FG38" s="194"/>
      <c r="FH38" s="194"/>
      <c r="FI38" s="194"/>
      <c r="FJ38" s="194"/>
      <c r="FK38" s="194"/>
      <c r="FL38" s="194"/>
      <c r="FM38" s="194"/>
      <c r="FN38" s="194"/>
      <c r="FO38" s="194"/>
      <c r="FP38" s="194"/>
      <c r="FQ38" s="194"/>
      <c r="FR38" s="194"/>
      <c r="FS38" s="194"/>
      <c r="FT38" s="194"/>
      <c r="FU38" s="194"/>
      <c r="FV38" s="194"/>
      <c r="FW38" s="194"/>
      <c r="FX38" s="194"/>
      <c r="FY38" s="194"/>
      <c r="FZ38" s="194"/>
      <c r="GA38" s="194"/>
      <c r="GB38" s="194"/>
      <c r="GC38" s="194"/>
      <c r="GD38" s="194"/>
      <c r="GE38" s="194"/>
      <c r="GF38" s="194"/>
      <c r="GG38" s="194"/>
      <c r="GH38" s="194"/>
      <c r="GI38" s="194"/>
      <c r="GJ38" s="194"/>
      <c r="GK38" s="194"/>
      <c r="GL38" s="194"/>
      <c r="GM38" s="194"/>
      <c r="GN38" s="194"/>
      <c r="GO38" s="194"/>
      <c r="GP38" s="194"/>
      <c r="GQ38" s="194"/>
      <c r="GR38" s="194"/>
      <c r="GS38" s="194"/>
      <c r="GT38" s="194"/>
      <c r="GU38" s="194"/>
      <c r="GV38" s="194"/>
      <c r="GW38" s="194"/>
      <c r="GX38" s="194"/>
      <c r="GY38" s="194"/>
      <c r="GZ38" s="194"/>
      <c r="HA38" s="194"/>
      <c r="HB38" s="194"/>
      <c r="HC38" s="194"/>
      <c r="HD38" s="194"/>
      <c r="HE38" s="194"/>
      <c r="HF38" s="194"/>
      <c r="HG38" s="194"/>
      <c r="HH38" s="194"/>
      <c r="HI38" s="194"/>
      <c r="HJ38" s="194"/>
      <c r="HK38" s="194"/>
      <c r="HL38" s="194"/>
      <c r="HM38" s="194"/>
      <c r="HN38" s="194"/>
      <c r="HO38" s="194"/>
      <c r="HP38" s="194"/>
      <c r="HQ38" s="194"/>
      <c r="HR38" s="194"/>
      <c r="HS38" s="194"/>
      <c r="HT38" s="194"/>
      <c r="HU38" s="194"/>
      <c r="HV38" s="194"/>
      <c r="HW38" s="194"/>
      <c r="HX38" s="194"/>
      <c r="HY38" s="194"/>
      <c r="HZ38" s="194"/>
      <c r="IA38" s="194"/>
      <c r="IB38" s="194"/>
      <c r="IC38" s="194"/>
      <c r="ID38" s="194"/>
      <c r="IE38" s="194"/>
      <c r="IF38" s="194"/>
      <c r="IG38" s="194"/>
      <c r="IH38" s="194"/>
      <c r="II38" s="194"/>
      <c r="IJ38" s="194"/>
      <c r="IK38" s="194"/>
      <c r="IL38" s="194"/>
      <c r="IM38" s="194"/>
      <c r="IN38" s="194"/>
      <c r="IO38" s="194"/>
      <c r="IP38" s="194"/>
      <c r="IQ38" s="194"/>
      <c r="IR38" s="194"/>
      <c r="IS38" s="194"/>
      <c r="IT38" s="194"/>
      <c r="IU38" s="194"/>
    </row>
    <row r="39" spans="1:255" s="195" customFormat="1" ht="16.5" customHeight="1" x14ac:dyDescent="0.25">
      <c r="A39" s="191" t="s">
        <v>261</v>
      </c>
      <c r="B39" s="191" t="s">
        <v>283</v>
      </c>
      <c r="C39" s="191" t="s">
        <v>263</v>
      </c>
      <c r="D39" s="192">
        <v>4.8899999999999997</v>
      </c>
      <c r="E39" s="192">
        <v>4.88</v>
      </c>
      <c r="F39" s="192">
        <v>0.02</v>
      </c>
      <c r="G39" s="193">
        <f t="shared" si="0"/>
        <v>99.795501022494889</v>
      </c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4"/>
      <c r="BS39" s="194"/>
      <c r="BT39" s="194"/>
      <c r="BU39" s="194"/>
      <c r="BV39" s="194"/>
      <c r="BW39" s="194"/>
      <c r="BX39" s="194"/>
      <c r="BY39" s="194"/>
      <c r="BZ39" s="194"/>
      <c r="CA39" s="194"/>
      <c r="CB39" s="194"/>
      <c r="CC39" s="194"/>
      <c r="CD39" s="194"/>
      <c r="CE39" s="194"/>
      <c r="CF39" s="194"/>
      <c r="CG39" s="194"/>
      <c r="CH39" s="194"/>
      <c r="CI39" s="194"/>
      <c r="CJ39" s="194"/>
      <c r="CK39" s="194"/>
      <c r="CL39" s="194"/>
      <c r="CM39" s="194"/>
      <c r="CN39" s="194"/>
      <c r="CO39" s="194"/>
      <c r="CP39" s="194"/>
      <c r="CQ39" s="194"/>
      <c r="CR39" s="194"/>
      <c r="CS39" s="194"/>
      <c r="CT39" s="194"/>
      <c r="CU39" s="194"/>
      <c r="CV39" s="194"/>
      <c r="CW39" s="194"/>
      <c r="CX39" s="194"/>
      <c r="CY39" s="194"/>
      <c r="CZ39" s="194"/>
      <c r="DA39" s="194"/>
      <c r="DB39" s="194"/>
      <c r="DC39" s="194"/>
      <c r="DD39" s="194"/>
      <c r="DE39" s="194"/>
      <c r="DF39" s="194"/>
      <c r="DG39" s="194"/>
      <c r="DH39" s="194"/>
      <c r="DI39" s="194"/>
      <c r="DJ39" s="194"/>
      <c r="DK39" s="194"/>
      <c r="DL39" s="194"/>
      <c r="DM39" s="194"/>
      <c r="DN39" s="194"/>
      <c r="DO39" s="194"/>
      <c r="DP39" s="194"/>
      <c r="DQ39" s="194"/>
      <c r="DR39" s="194"/>
      <c r="DS39" s="194"/>
      <c r="DT39" s="194"/>
      <c r="DU39" s="194"/>
      <c r="DV39" s="194"/>
      <c r="DW39" s="194"/>
      <c r="DX39" s="194"/>
      <c r="DY39" s="194"/>
      <c r="DZ39" s="194"/>
      <c r="EA39" s="194"/>
      <c r="EB39" s="194"/>
      <c r="EC39" s="194"/>
      <c r="ED39" s="194"/>
      <c r="EE39" s="194"/>
      <c r="EF39" s="194"/>
      <c r="EG39" s="194"/>
      <c r="EH39" s="194"/>
      <c r="EI39" s="194"/>
      <c r="EJ39" s="194"/>
      <c r="EK39" s="194"/>
      <c r="EL39" s="194"/>
      <c r="EM39" s="194"/>
      <c r="EN39" s="194"/>
      <c r="EO39" s="194"/>
      <c r="EP39" s="194"/>
      <c r="EQ39" s="194"/>
      <c r="ER39" s="194"/>
      <c r="ES39" s="194"/>
      <c r="ET39" s="194"/>
      <c r="EU39" s="194"/>
      <c r="EV39" s="194"/>
      <c r="EW39" s="194"/>
      <c r="EX39" s="194"/>
      <c r="EY39" s="194"/>
      <c r="EZ39" s="194"/>
      <c r="FA39" s="194"/>
      <c r="FB39" s="194"/>
      <c r="FC39" s="194"/>
      <c r="FD39" s="194"/>
      <c r="FE39" s="194"/>
      <c r="FF39" s="194"/>
      <c r="FG39" s="194"/>
      <c r="FH39" s="194"/>
      <c r="FI39" s="194"/>
      <c r="FJ39" s="194"/>
      <c r="FK39" s="194"/>
      <c r="FL39" s="194"/>
      <c r="FM39" s="194"/>
      <c r="FN39" s="194"/>
      <c r="FO39" s="194"/>
      <c r="FP39" s="194"/>
      <c r="FQ39" s="194"/>
      <c r="FR39" s="194"/>
      <c r="FS39" s="194"/>
      <c r="FT39" s="194"/>
      <c r="FU39" s="194"/>
      <c r="FV39" s="194"/>
      <c r="FW39" s="194"/>
      <c r="FX39" s="194"/>
      <c r="FY39" s="194"/>
      <c r="FZ39" s="194"/>
      <c r="GA39" s="194"/>
      <c r="GB39" s="194"/>
      <c r="GC39" s="194"/>
      <c r="GD39" s="194"/>
      <c r="GE39" s="194"/>
      <c r="GF39" s="194"/>
      <c r="GG39" s="194"/>
      <c r="GH39" s="194"/>
      <c r="GI39" s="194"/>
      <c r="GJ39" s="194"/>
      <c r="GK39" s="194"/>
      <c r="GL39" s="194"/>
      <c r="GM39" s="194"/>
      <c r="GN39" s="194"/>
      <c r="GO39" s="194"/>
      <c r="GP39" s="194"/>
      <c r="GQ39" s="194"/>
      <c r="GR39" s="194"/>
      <c r="GS39" s="194"/>
      <c r="GT39" s="194"/>
      <c r="GU39" s="194"/>
      <c r="GV39" s="194"/>
      <c r="GW39" s="194"/>
      <c r="GX39" s="194"/>
      <c r="GY39" s="194"/>
      <c r="GZ39" s="194"/>
      <c r="HA39" s="194"/>
      <c r="HB39" s="194"/>
      <c r="HC39" s="194"/>
      <c r="HD39" s="194"/>
      <c r="HE39" s="194"/>
      <c r="HF39" s="194"/>
      <c r="HG39" s="194"/>
      <c r="HH39" s="194"/>
      <c r="HI39" s="194"/>
      <c r="HJ39" s="194"/>
      <c r="HK39" s="194"/>
      <c r="HL39" s="194"/>
      <c r="HM39" s="194"/>
      <c r="HN39" s="194"/>
      <c r="HO39" s="194"/>
      <c r="HP39" s="194"/>
      <c r="HQ39" s="194"/>
      <c r="HR39" s="194"/>
      <c r="HS39" s="194"/>
      <c r="HT39" s="194"/>
      <c r="HU39" s="194"/>
      <c r="HV39" s="194"/>
      <c r="HW39" s="194"/>
      <c r="HX39" s="194"/>
      <c r="HY39" s="194"/>
      <c r="HZ39" s="194"/>
      <c r="IA39" s="194"/>
      <c r="IB39" s="194"/>
      <c r="IC39" s="194"/>
      <c r="ID39" s="194"/>
      <c r="IE39" s="194"/>
      <c r="IF39" s="194"/>
      <c r="IG39" s="194"/>
      <c r="IH39" s="194"/>
      <c r="II39" s="194"/>
      <c r="IJ39" s="194"/>
      <c r="IK39" s="194"/>
      <c r="IL39" s="194"/>
      <c r="IM39" s="194"/>
      <c r="IN39" s="194"/>
      <c r="IO39" s="194"/>
      <c r="IP39" s="194"/>
      <c r="IQ39" s="194"/>
      <c r="IR39" s="194"/>
      <c r="IS39" s="194"/>
      <c r="IT39" s="194"/>
      <c r="IU39" s="194"/>
    </row>
    <row r="40" spans="1:255" s="195" customFormat="1" ht="16.5" customHeight="1" x14ac:dyDescent="0.25">
      <c r="A40" s="191" t="s">
        <v>261</v>
      </c>
      <c r="B40" s="191" t="s">
        <v>44</v>
      </c>
      <c r="C40" s="191" t="s">
        <v>263</v>
      </c>
      <c r="D40" s="192">
        <v>2.14</v>
      </c>
      <c r="E40" s="192">
        <v>2.1</v>
      </c>
      <c r="F40" s="192">
        <v>0.05</v>
      </c>
      <c r="G40" s="193">
        <f t="shared" si="0"/>
        <v>98.130841121495322</v>
      </c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  <c r="DB40" s="194"/>
      <c r="DC40" s="194"/>
      <c r="DD40" s="194"/>
      <c r="DE40" s="194"/>
      <c r="DF40" s="194"/>
      <c r="DG40" s="194"/>
      <c r="DH40" s="194"/>
      <c r="DI40" s="194"/>
      <c r="DJ40" s="194"/>
      <c r="DK40" s="194"/>
      <c r="DL40" s="194"/>
      <c r="DM40" s="194"/>
      <c r="DN40" s="194"/>
      <c r="DO40" s="194"/>
      <c r="DP40" s="194"/>
      <c r="DQ40" s="194"/>
      <c r="DR40" s="194"/>
      <c r="DS40" s="194"/>
      <c r="DT40" s="194"/>
      <c r="DU40" s="194"/>
      <c r="DV40" s="194"/>
      <c r="DW40" s="194"/>
      <c r="DX40" s="194"/>
      <c r="DY40" s="194"/>
      <c r="DZ40" s="194"/>
      <c r="EA40" s="194"/>
      <c r="EB40" s="194"/>
      <c r="EC40" s="194"/>
      <c r="ED40" s="194"/>
      <c r="EE40" s="194"/>
      <c r="EF40" s="194"/>
      <c r="EG40" s="194"/>
      <c r="EH40" s="194"/>
      <c r="EI40" s="194"/>
      <c r="EJ40" s="194"/>
      <c r="EK40" s="194"/>
      <c r="EL40" s="194"/>
      <c r="EM40" s="194"/>
      <c r="EN40" s="194"/>
      <c r="EO40" s="194"/>
      <c r="EP40" s="194"/>
      <c r="EQ40" s="194"/>
      <c r="ER40" s="194"/>
      <c r="ES40" s="194"/>
      <c r="ET40" s="194"/>
      <c r="EU40" s="194"/>
      <c r="EV40" s="194"/>
      <c r="EW40" s="194"/>
      <c r="EX40" s="194"/>
      <c r="EY40" s="194"/>
      <c r="EZ40" s="194"/>
      <c r="FA40" s="194"/>
      <c r="FB40" s="194"/>
      <c r="FC40" s="194"/>
      <c r="FD40" s="194"/>
      <c r="FE40" s="194"/>
      <c r="FF40" s="194"/>
      <c r="FG40" s="194"/>
      <c r="FH40" s="194"/>
      <c r="FI40" s="194"/>
      <c r="FJ40" s="194"/>
      <c r="FK40" s="194"/>
      <c r="FL40" s="194"/>
      <c r="FM40" s="194"/>
      <c r="FN40" s="194"/>
      <c r="FO40" s="194"/>
      <c r="FP40" s="194"/>
      <c r="FQ40" s="194"/>
      <c r="FR40" s="194"/>
      <c r="FS40" s="194"/>
      <c r="FT40" s="194"/>
      <c r="FU40" s="194"/>
      <c r="FV40" s="194"/>
      <c r="FW40" s="194"/>
      <c r="FX40" s="194"/>
      <c r="FY40" s="194"/>
      <c r="FZ40" s="194"/>
      <c r="GA40" s="194"/>
      <c r="GB40" s="194"/>
      <c r="GC40" s="194"/>
      <c r="GD40" s="194"/>
      <c r="GE40" s="194"/>
      <c r="GF40" s="194"/>
      <c r="GG40" s="194"/>
      <c r="GH40" s="194"/>
      <c r="GI40" s="194"/>
      <c r="GJ40" s="194"/>
      <c r="GK40" s="194"/>
      <c r="GL40" s="194"/>
      <c r="GM40" s="194"/>
      <c r="GN40" s="194"/>
      <c r="GO40" s="194"/>
      <c r="GP40" s="194"/>
      <c r="GQ40" s="194"/>
      <c r="GR40" s="194"/>
      <c r="GS40" s="194"/>
      <c r="GT40" s="194"/>
      <c r="GU40" s="194"/>
      <c r="GV40" s="194"/>
      <c r="GW40" s="194"/>
      <c r="GX40" s="194"/>
      <c r="GY40" s="194"/>
      <c r="GZ40" s="194"/>
      <c r="HA40" s="194"/>
      <c r="HB40" s="194"/>
      <c r="HC40" s="194"/>
      <c r="HD40" s="194"/>
      <c r="HE40" s="194"/>
      <c r="HF40" s="194"/>
      <c r="HG40" s="194"/>
      <c r="HH40" s="194"/>
      <c r="HI40" s="194"/>
      <c r="HJ40" s="194"/>
      <c r="HK40" s="194"/>
      <c r="HL40" s="194"/>
      <c r="HM40" s="194"/>
      <c r="HN40" s="194"/>
      <c r="HO40" s="194"/>
      <c r="HP40" s="194"/>
      <c r="HQ40" s="194"/>
      <c r="HR40" s="194"/>
      <c r="HS40" s="194"/>
      <c r="HT40" s="194"/>
      <c r="HU40" s="194"/>
      <c r="HV40" s="194"/>
      <c r="HW40" s="194"/>
      <c r="HX40" s="194"/>
      <c r="HY40" s="194"/>
      <c r="HZ40" s="194"/>
      <c r="IA40" s="194"/>
      <c r="IB40" s="194"/>
      <c r="IC40" s="194"/>
      <c r="ID40" s="194"/>
      <c r="IE40" s="194"/>
      <c r="IF40" s="194"/>
      <c r="IG40" s="194"/>
      <c r="IH40" s="194"/>
      <c r="II40" s="194"/>
      <c r="IJ40" s="194"/>
      <c r="IK40" s="194"/>
      <c r="IL40" s="194"/>
      <c r="IM40" s="194"/>
      <c r="IN40" s="194"/>
      <c r="IO40" s="194"/>
      <c r="IP40" s="194"/>
      <c r="IQ40" s="194"/>
      <c r="IR40" s="194"/>
      <c r="IS40" s="194"/>
      <c r="IT40" s="194"/>
      <c r="IU40" s="194"/>
    </row>
    <row r="41" spans="1:255" s="195" customFormat="1" ht="16.5" customHeight="1" x14ac:dyDescent="0.25">
      <c r="A41" s="191" t="s">
        <v>261</v>
      </c>
      <c r="B41" s="191" t="s">
        <v>16</v>
      </c>
      <c r="C41" s="191" t="s">
        <v>265</v>
      </c>
      <c r="D41" s="192">
        <v>171.38</v>
      </c>
      <c r="E41" s="192">
        <v>152.96</v>
      </c>
      <c r="F41" s="192">
        <v>0</v>
      </c>
      <c r="G41" s="193">
        <f t="shared" si="0"/>
        <v>89.251954720504145</v>
      </c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194"/>
      <c r="BR41" s="194"/>
      <c r="BS41" s="194"/>
      <c r="BT41" s="194"/>
      <c r="BU41" s="194"/>
      <c r="BV41" s="194"/>
      <c r="BW41" s="194"/>
      <c r="BX41" s="194"/>
      <c r="BY41" s="194"/>
      <c r="BZ41" s="194"/>
      <c r="CA41" s="194"/>
      <c r="CB41" s="194"/>
      <c r="CC41" s="194"/>
      <c r="CD41" s="194"/>
      <c r="CE41" s="194"/>
      <c r="CF41" s="194"/>
      <c r="CG41" s="194"/>
      <c r="CH41" s="194"/>
      <c r="CI41" s="194"/>
      <c r="CJ41" s="194"/>
      <c r="CK41" s="194"/>
      <c r="CL41" s="194"/>
      <c r="CM41" s="194"/>
      <c r="CN41" s="194"/>
      <c r="CO41" s="194"/>
      <c r="CP41" s="194"/>
      <c r="CQ41" s="194"/>
      <c r="CR41" s="194"/>
      <c r="CS41" s="194"/>
      <c r="CT41" s="194"/>
      <c r="CU41" s="194"/>
      <c r="CV41" s="194"/>
      <c r="CW41" s="194"/>
      <c r="CX41" s="194"/>
      <c r="CY41" s="194"/>
      <c r="CZ41" s="194"/>
      <c r="DA41" s="194"/>
      <c r="DB41" s="194"/>
      <c r="DC41" s="194"/>
      <c r="DD41" s="194"/>
      <c r="DE41" s="194"/>
      <c r="DF41" s="194"/>
      <c r="DG41" s="194"/>
      <c r="DH41" s="194"/>
      <c r="DI41" s="194"/>
      <c r="DJ41" s="194"/>
      <c r="DK41" s="194"/>
      <c r="DL41" s="194"/>
      <c r="DM41" s="194"/>
      <c r="DN41" s="194"/>
      <c r="DO41" s="194"/>
      <c r="DP41" s="194"/>
      <c r="DQ41" s="194"/>
      <c r="DR41" s="194"/>
      <c r="DS41" s="194"/>
      <c r="DT41" s="194"/>
      <c r="DU41" s="194"/>
      <c r="DV41" s="194"/>
      <c r="DW41" s="194"/>
      <c r="DX41" s="194"/>
      <c r="DY41" s="194"/>
      <c r="DZ41" s="194"/>
      <c r="EA41" s="194"/>
      <c r="EB41" s="194"/>
      <c r="EC41" s="194"/>
      <c r="ED41" s="194"/>
      <c r="EE41" s="194"/>
      <c r="EF41" s="194"/>
      <c r="EG41" s="194"/>
      <c r="EH41" s="194"/>
      <c r="EI41" s="194"/>
      <c r="EJ41" s="194"/>
      <c r="EK41" s="194"/>
      <c r="EL41" s="194"/>
      <c r="EM41" s="194"/>
      <c r="EN41" s="194"/>
      <c r="EO41" s="194"/>
      <c r="EP41" s="194"/>
      <c r="EQ41" s="194"/>
      <c r="ER41" s="194"/>
      <c r="ES41" s="194"/>
      <c r="ET41" s="194"/>
      <c r="EU41" s="194"/>
      <c r="EV41" s="194"/>
      <c r="EW41" s="194"/>
      <c r="EX41" s="194"/>
      <c r="EY41" s="194"/>
      <c r="EZ41" s="194"/>
      <c r="FA41" s="194"/>
      <c r="FB41" s="194"/>
      <c r="FC41" s="194"/>
      <c r="FD41" s="194"/>
      <c r="FE41" s="194"/>
      <c r="FF41" s="194"/>
      <c r="FG41" s="194"/>
      <c r="FH41" s="194"/>
      <c r="FI41" s="194"/>
      <c r="FJ41" s="194"/>
      <c r="FK41" s="194"/>
      <c r="FL41" s="194"/>
      <c r="FM41" s="194"/>
      <c r="FN41" s="194"/>
      <c r="FO41" s="194"/>
      <c r="FP41" s="194"/>
      <c r="FQ41" s="194"/>
      <c r="FR41" s="194"/>
      <c r="FS41" s="194"/>
      <c r="FT41" s="194"/>
      <c r="FU41" s="194"/>
      <c r="FV41" s="194"/>
      <c r="FW41" s="194"/>
      <c r="FX41" s="194"/>
      <c r="FY41" s="194"/>
      <c r="FZ41" s="194"/>
      <c r="GA41" s="194"/>
      <c r="GB41" s="194"/>
      <c r="GC41" s="194"/>
      <c r="GD41" s="194"/>
      <c r="GE41" s="194"/>
      <c r="GF41" s="194"/>
      <c r="GG41" s="194"/>
      <c r="GH41" s="194"/>
      <c r="GI41" s="194"/>
      <c r="GJ41" s="194"/>
      <c r="GK41" s="194"/>
      <c r="GL41" s="194"/>
      <c r="GM41" s="194"/>
      <c r="GN41" s="194"/>
      <c r="GO41" s="194"/>
      <c r="GP41" s="194"/>
      <c r="GQ41" s="194"/>
      <c r="GR41" s="194"/>
      <c r="GS41" s="194"/>
      <c r="GT41" s="194"/>
      <c r="GU41" s="194"/>
      <c r="GV41" s="194"/>
      <c r="GW41" s="194"/>
      <c r="GX41" s="194"/>
      <c r="GY41" s="194"/>
      <c r="GZ41" s="194"/>
      <c r="HA41" s="194"/>
      <c r="HB41" s="194"/>
      <c r="HC41" s="194"/>
      <c r="HD41" s="194"/>
      <c r="HE41" s="194"/>
      <c r="HF41" s="194"/>
      <c r="HG41" s="194"/>
      <c r="HH41" s="194"/>
      <c r="HI41" s="194"/>
      <c r="HJ41" s="194"/>
      <c r="HK41" s="194"/>
      <c r="HL41" s="194"/>
      <c r="HM41" s="194"/>
      <c r="HN41" s="194"/>
      <c r="HO41" s="194"/>
      <c r="HP41" s="194"/>
      <c r="HQ41" s="194"/>
      <c r="HR41" s="194"/>
      <c r="HS41" s="194"/>
      <c r="HT41" s="194"/>
      <c r="HU41" s="194"/>
      <c r="HV41" s="194"/>
      <c r="HW41" s="194"/>
      <c r="HX41" s="194"/>
      <c r="HY41" s="194"/>
      <c r="HZ41" s="194"/>
      <c r="IA41" s="194"/>
      <c r="IB41" s="194"/>
      <c r="IC41" s="194"/>
      <c r="ID41" s="194"/>
      <c r="IE41" s="194"/>
      <c r="IF41" s="194"/>
      <c r="IG41" s="194"/>
      <c r="IH41" s="194"/>
      <c r="II41" s="194"/>
      <c r="IJ41" s="194"/>
      <c r="IK41" s="194"/>
      <c r="IL41" s="194"/>
      <c r="IM41" s="194"/>
      <c r="IN41" s="194"/>
      <c r="IO41" s="194"/>
      <c r="IP41" s="194"/>
      <c r="IQ41" s="194"/>
      <c r="IR41" s="194"/>
      <c r="IS41" s="194"/>
      <c r="IT41" s="194"/>
      <c r="IU41" s="194"/>
    </row>
    <row r="42" spans="1:255" s="195" customFormat="1" ht="16.5" customHeight="1" x14ac:dyDescent="0.25">
      <c r="A42" s="191" t="s">
        <v>261</v>
      </c>
      <c r="B42" s="191" t="s">
        <v>16</v>
      </c>
      <c r="C42" s="191" t="s">
        <v>266</v>
      </c>
      <c r="D42" s="192">
        <v>0</v>
      </c>
      <c r="E42" s="192">
        <v>0</v>
      </c>
      <c r="F42" s="192">
        <v>0</v>
      </c>
      <c r="G42" s="193" t="e">
        <f t="shared" si="0"/>
        <v>#DIV/0!</v>
      </c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  <c r="DP42" s="194"/>
      <c r="DQ42" s="194"/>
      <c r="DR42" s="194"/>
      <c r="DS42" s="194"/>
      <c r="DT42" s="194"/>
      <c r="DU42" s="194"/>
      <c r="DV42" s="194"/>
      <c r="DW42" s="194"/>
      <c r="DX42" s="194"/>
      <c r="DY42" s="194"/>
      <c r="DZ42" s="194"/>
      <c r="EA42" s="194"/>
      <c r="EB42" s="194"/>
      <c r="EC42" s="194"/>
      <c r="ED42" s="194"/>
      <c r="EE42" s="194"/>
      <c r="EF42" s="194"/>
      <c r="EG42" s="194"/>
      <c r="EH42" s="194"/>
      <c r="EI42" s="194"/>
      <c r="EJ42" s="194"/>
      <c r="EK42" s="194"/>
      <c r="EL42" s="194"/>
      <c r="EM42" s="194"/>
      <c r="EN42" s="194"/>
      <c r="EO42" s="194"/>
      <c r="EP42" s="194"/>
      <c r="EQ42" s="194"/>
      <c r="ER42" s="194"/>
      <c r="ES42" s="194"/>
      <c r="ET42" s="194"/>
      <c r="EU42" s="194"/>
      <c r="EV42" s="194"/>
      <c r="EW42" s="194"/>
      <c r="EX42" s="194"/>
      <c r="EY42" s="194"/>
      <c r="EZ42" s="194"/>
      <c r="FA42" s="194"/>
      <c r="FB42" s="194"/>
      <c r="FC42" s="194"/>
      <c r="FD42" s="194"/>
      <c r="FE42" s="194"/>
      <c r="FF42" s="194"/>
      <c r="FG42" s="194"/>
      <c r="FH42" s="194"/>
      <c r="FI42" s="194"/>
      <c r="FJ42" s="194"/>
      <c r="FK42" s="194"/>
      <c r="FL42" s="194"/>
      <c r="FM42" s="194"/>
      <c r="FN42" s="194"/>
      <c r="FO42" s="194"/>
      <c r="FP42" s="194"/>
      <c r="FQ42" s="194"/>
      <c r="FR42" s="194"/>
      <c r="FS42" s="194"/>
      <c r="FT42" s="194"/>
      <c r="FU42" s="194"/>
      <c r="FV42" s="194"/>
      <c r="FW42" s="194"/>
      <c r="FX42" s="194"/>
      <c r="FY42" s="194"/>
      <c r="FZ42" s="194"/>
      <c r="GA42" s="194"/>
      <c r="GB42" s="194"/>
      <c r="GC42" s="194"/>
      <c r="GD42" s="194"/>
      <c r="GE42" s="194"/>
      <c r="GF42" s="194"/>
      <c r="GG42" s="194"/>
      <c r="GH42" s="194"/>
      <c r="GI42" s="194"/>
      <c r="GJ42" s="194"/>
      <c r="GK42" s="194"/>
      <c r="GL42" s="194"/>
      <c r="GM42" s="194"/>
      <c r="GN42" s="194"/>
      <c r="GO42" s="194"/>
      <c r="GP42" s="194"/>
      <c r="GQ42" s="194"/>
      <c r="GR42" s="194"/>
      <c r="GS42" s="194"/>
      <c r="GT42" s="194"/>
      <c r="GU42" s="194"/>
      <c r="GV42" s="194"/>
      <c r="GW42" s="194"/>
      <c r="GX42" s="194"/>
      <c r="GY42" s="194"/>
      <c r="GZ42" s="194"/>
      <c r="HA42" s="194"/>
      <c r="HB42" s="194"/>
      <c r="HC42" s="194"/>
      <c r="HD42" s="194"/>
      <c r="HE42" s="194"/>
      <c r="HF42" s="194"/>
      <c r="HG42" s="194"/>
      <c r="HH42" s="194"/>
      <c r="HI42" s="194"/>
      <c r="HJ42" s="194"/>
      <c r="HK42" s="194"/>
      <c r="HL42" s="194"/>
      <c r="HM42" s="194"/>
      <c r="HN42" s="194"/>
      <c r="HO42" s="194"/>
      <c r="HP42" s="194"/>
      <c r="HQ42" s="194"/>
      <c r="HR42" s="194"/>
      <c r="HS42" s="194"/>
      <c r="HT42" s="194"/>
      <c r="HU42" s="194"/>
      <c r="HV42" s="194"/>
      <c r="HW42" s="194"/>
      <c r="HX42" s="194"/>
      <c r="HY42" s="194"/>
      <c r="HZ42" s="194"/>
      <c r="IA42" s="194"/>
      <c r="IB42" s="194"/>
      <c r="IC42" s="194"/>
      <c r="ID42" s="194"/>
      <c r="IE42" s="194"/>
      <c r="IF42" s="194"/>
      <c r="IG42" s="194"/>
      <c r="IH42" s="194"/>
      <c r="II42" s="194"/>
      <c r="IJ42" s="194"/>
      <c r="IK42" s="194"/>
      <c r="IL42" s="194"/>
      <c r="IM42" s="194"/>
      <c r="IN42" s="194"/>
      <c r="IO42" s="194"/>
      <c r="IP42" s="194"/>
      <c r="IQ42" s="194"/>
      <c r="IR42" s="194"/>
      <c r="IS42" s="194"/>
      <c r="IT42" s="194"/>
      <c r="IU42" s="194"/>
    </row>
    <row r="43" spans="1:255" s="195" customFormat="1" ht="16.5" customHeight="1" x14ac:dyDescent="0.25">
      <c r="A43" s="191" t="s">
        <v>261</v>
      </c>
      <c r="B43" s="197" t="s">
        <v>284</v>
      </c>
      <c r="C43" s="191" t="s">
        <v>263</v>
      </c>
      <c r="D43" s="192">
        <v>0.5</v>
      </c>
      <c r="E43" s="192">
        <v>0.5</v>
      </c>
      <c r="F43" s="192">
        <v>0</v>
      </c>
      <c r="G43" s="193">
        <f t="shared" si="0"/>
        <v>100</v>
      </c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94"/>
      <c r="BL43" s="194"/>
      <c r="BM43" s="194"/>
      <c r="BN43" s="194"/>
      <c r="BO43" s="194"/>
      <c r="BP43" s="194"/>
      <c r="BQ43" s="194"/>
      <c r="BR43" s="194"/>
      <c r="BS43" s="194"/>
      <c r="BT43" s="194"/>
      <c r="BU43" s="194"/>
      <c r="BV43" s="194"/>
      <c r="BW43" s="194"/>
      <c r="BX43" s="194"/>
      <c r="BY43" s="194"/>
      <c r="BZ43" s="194"/>
      <c r="CA43" s="194"/>
      <c r="CB43" s="194"/>
      <c r="CC43" s="194"/>
      <c r="CD43" s="194"/>
      <c r="CE43" s="194"/>
      <c r="CF43" s="194"/>
      <c r="CG43" s="194"/>
      <c r="CH43" s="194"/>
      <c r="CI43" s="194"/>
      <c r="CJ43" s="194"/>
      <c r="CK43" s="194"/>
      <c r="CL43" s="194"/>
      <c r="CM43" s="194"/>
      <c r="CN43" s="194"/>
      <c r="CO43" s="194"/>
      <c r="CP43" s="194"/>
      <c r="CQ43" s="194"/>
      <c r="CR43" s="194"/>
      <c r="CS43" s="194"/>
      <c r="CT43" s="194"/>
      <c r="CU43" s="194"/>
      <c r="CV43" s="194"/>
      <c r="CW43" s="194"/>
      <c r="CX43" s="194"/>
      <c r="CY43" s="194"/>
      <c r="CZ43" s="194"/>
      <c r="DA43" s="194"/>
      <c r="DB43" s="194"/>
      <c r="DC43" s="194"/>
      <c r="DD43" s="194"/>
      <c r="DE43" s="194"/>
      <c r="DF43" s="194"/>
      <c r="DG43" s="194"/>
      <c r="DH43" s="194"/>
      <c r="DI43" s="194"/>
      <c r="DJ43" s="194"/>
      <c r="DK43" s="194"/>
      <c r="DL43" s="194"/>
      <c r="DM43" s="194"/>
      <c r="DN43" s="194"/>
      <c r="DO43" s="194"/>
      <c r="DP43" s="194"/>
      <c r="DQ43" s="194"/>
      <c r="DR43" s="194"/>
      <c r="DS43" s="194"/>
      <c r="DT43" s="194"/>
      <c r="DU43" s="194"/>
      <c r="DV43" s="194"/>
      <c r="DW43" s="194"/>
      <c r="DX43" s="194"/>
      <c r="DY43" s="194"/>
      <c r="DZ43" s="194"/>
      <c r="EA43" s="194"/>
      <c r="EB43" s="194"/>
      <c r="EC43" s="194"/>
      <c r="ED43" s="194"/>
      <c r="EE43" s="194"/>
      <c r="EF43" s="194"/>
      <c r="EG43" s="194"/>
      <c r="EH43" s="194"/>
      <c r="EI43" s="194"/>
      <c r="EJ43" s="194"/>
      <c r="EK43" s="194"/>
      <c r="EL43" s="194"/>
      <c r="EM43" s="194"/>
      <c r="EN43" s="194"/>
      <c r="EO43" s="194"/>
      <c r="EP43" s="194"/>
      <c r="EQ43" s="194"/>
      <c r="ER43" s="194"/>
      <c r="ES43" s="194"/>
      <c r="ET43" s="194"/>
      <c r="EU43" s="194"/>
      <c r="EV43" s="194"/>
      <c r="EW43" s="194"/>
      <c r="EX43" s="194"/>
      <c r="EY43" s="194"/>
      <c r="EZ43" s="194"/>
      <c r="FA43" s="194"/>
      <c r="FB43" s="194"/>
      <c r="FC43" s="194"/>
      <c r="FD43" s="194"/>
      <c r="FE43" s="194"/>
      <c r="FF43" s="194"/>
      <c r="FG43" s="194"/>
      <c r="FH43" s="194"/>
      <c r="FI43" s="194"/>
      <c r="FJ43" s="194"/>
      <c r="FK43" s="194"/>
      <c r="FL43" s="194"/>
      <c r="FM43" s="194"/>
      <c r="FN43" s="194"/>
      <c r="FO43" s="194"/>
      <c r="FP43" s="194"/>
      <c r="FQ43" s="194"/>
      <c r="FR43" s="194"/>
      <c r="FS43" s="194"/>
      <c r="FT43" s="194"/>
      <c r="FU43" s="194"/>
      <c r="FV43" s="194"/>
      <c r="FW43" s="194"/>
      <c r="FX43" s="194"/>
      <c r="FY43" s="194"/>
      <c r="FZ43" s="194"/>
      <c r="GA43" s="194"/>
      <c r="GB43" s="194"/>
      <c r="GC43" s="194"/>
      <c r="GD43" s="194"/>
      <c r="GE43" s="194"/>
      <c r="GF43" s="194"/>
      <c r="GG43" s="194"/>
      <c r="GH43" s="194"/>
      <c r="GI43" s="194"/>
      <c r="GJ43" s="194"/>
      <c r="GK43" s="194"/>
      <c r="GL43" s="194"/>
      <c r="GM43" s="194"/>
      <c r="GN43" s="194"/>
      <c r="GO43" s="194"/>
      <c r="GP43" s="194"/>
      <c r="GQ43" s="194"/>
      <c r="GR43" s="194"/>
      <c r="GS43" s="194"/>
      <c r="GT43" s="194"/>
      <c r="GU43" s="194"/>
      <c r="GV43" s="194"/>
      <c r="GW43" s="194"/>
      <c r="GX43" s="194"/>
      <c r="GY43" s="194"/>
      <c r="GZ43" s="194"/>
      <c r="HA43" s="194"/>
      <c r="HB43" s="194"/>
      <c r="HC43" s="194"/>
      <c r="HD43" s="194"/>
      <c r="HE43" s="194"/>
      <c r="HF43" s="194"/>
      <c r="HG43" s="194"/>
      <c r="HH43" s="194"/>
      <c r="HI43" s="194"/>
      <c r="HJ43" s="194"/>
      <c r="HK43" s="194"/>
      <c r="HL43" s="194"/>
      <c r="HM43" s="194"/>
      <c r="HN43" s="194"/>
      <c r="HO43" s="194"/>
      <c r="HP43" s="194"/>
      <c r="HQ43" s="194"/>
      <c r="HR43" s="194"/>
      <c r="HS43" s="194"/>
      <c r="HT43" s="194"/>
      <c r="HU43" s="194"/>
      <c r="HV43" s="194"/>
      <c r="HW43" s="194"/>
      <c r="HX43" s="194"/>
      <c r="HY43" s="194"/>
      <c r="HZ43" s="194"/>
      <c r="IA43" s="194"/>
      <c r="IB43" s="194"/>
      <c r="IC43" s="194"/>
      <c r="ID43" s="194"/>
      <c r="IE43" s="194"/>
      <c r="IF43" s="194"/>
      <c r="IG43" s="194"/>
      <c r="IH43" s="194"/>
      <c r="II43" s="194"/>
      <c r="IJ43" s="194"/>
      <c r="IK43" s="194"/>
      <c r="IL43" s="194"/>
      <c r="IM43" s="194"/>
      <c r="IN43" s="194"/>
      <c r="IO43" s="194"/>
      <c r="IP43" s="194"/>
      <c r="IQ43" s="194"/>
      <c r="IR43" s="194"/>
      <c r="IS43" s="194"/>
      <c r="IT43" s="194"/>
      <c r="IU43" s="194"/>
    </row>
    <row r="44" spans="1:255" s="195" customFormat="1" ht="16.5" customHeight="1" x14ac:dyDescent="0.25">
      <c r="A44" s="191" t="s">
        <v>261</v>
      </c>
      <c r="B44" s="191" t="s">
        <v>29</v>
      </c>
      <c r="C44" s="191" t="s">
        <v>265</v>
      </c>
      <c r="D44" s="192">
        <v>3.28</v>
      </c>
      <c r="E44" s="192">
        <v>2.92</v>
      </c>
      <c r="F44" s="192">
        <v>0.12</v>
      </c>
      <c r="G44" s="193">
        <f t="shared" si="0"/>
        <v>89.024390243902445</v>
      </c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</row>
    <row r="45" spans="1:255" s="195" customFormat="1" ht="16.5" customHeight="1" x14ac:dyDescent="0.25">
      <c r="A45" s="191" t="s">
        <v>261</v>
      </c>
      <c r="B45" s="191" t="s">
        <v>285</v>
      </c>
      <c r="C45" s="191" t="s">
        <v>265</v>
      </c>
      <c r="D45" s="192">
        <v>60.66</v>
      </c>
      <c r="E45" s="192">
        <v>50.69</v>
      </c>
      <c r="F45" s="192">
        <v>6.98</v>
      </c>
      <c r="G45" s="193">
        <f t="shared" si="0"/>
        <v>83.56412792614573</v>
      </c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4"/>
      <c r="CA45" s="194"/>
      <c r="CB45" s="194"/>
      <c r="CC45" s="194"/>
      <c r="CD45" s="194"/>
      <c r="CE45" s="194"/>
      <c r="CF45" s="194"/>
      <c r="CG45" s="194"/>
      <c r="CH45" s="194"/>
      <c r="CI45" s="194"/>
      <c r="CJ45" s="194"/>
      <c r="CK45" s="194"/>
      <c r="CL45" s="194"/>
      <c r="CM45" s="194"/>
      <c r="CN45" s="194"/>
      <c r="CO45" s="194"/>
      <c r="CP45" s="194"/>
      <c r="CQ45" s="194"/>
      <c r="CR45" s="194"/>
      <c r="CS45" s="194"/>
      <c r="CT45" s="194"/>
      <c r="CU45" s="194"/>
      <c r="CV45" s="194"/>
      <c r="CW45" s="194"/>
      <c r="CX45" s="194"/>
      <c r="CY45" s="194"/>
      <c r="CZ45" s="194"/>
      <c r="DA45" s="194"/>
      <c r="DB45" s="194"/>
      <c r="DC45" s="194"/>
      <c r="DD45" s="194"/>
      <c r="DE45" s="194"/>
      <c r="DF45" s="194"/>
      <c r="DG45" s="194"/>
      <c r="DH45" s="194"/>
      <c r="DI45" s="194"/>
      <c r="DJ45" s="194"/>
      <c r="DK45" s="194"/>
      <c r="DL45" s="194"/>
      <c r="DM45" s="194"/>
      <c r="DN45" s="194"/>
      <c r="DO45" s="194"/>
      <c r="DP45" s="194"/>
      <c r="DQ45" s="194"/>
      <c r="DR45" s="194"/>
      <c r="DS45" s="194"/>
      <c r="DT45" s="194"/>
      <c r="DU45" s="194"/>
      <c r="DV45" s="194"/>
      <c r="DW45" s="194"/>
      <c r="DX45" s="194"/>
      <c r="DY45" s="194"/>
      <c r="DZ45" s="194"/>
      <c r="EA45" s="194"/>
      <c r="EB45" s="194"/>
      <c r="EC45" s="194"/>
      <c r="ED45" s="194"/>
      <c r="EE45" s="194"/>
      <c r="EF45" s="194"/>
      <c r="EG45" s="194"/>
      <c r="EH45" s="194"/>
      <c r="EI45" s="194"/>
      <c r="EJ45" s="194"/>
      <c r="EK45" s="194"/>
      <c r="EL45" s="194"/>
      <c r="EM45" s="194"/>
      <c r="EN45" s="194"/>
      <c r="EO45" s="194"/>
      <c r="EP45" s="194"/>
      <c r="EQ45" s="194"/>
      <c r="ER45" s="194"/>
      <c r="ES45" s="194"/>
      <c r="ET45" s="194"/>
      <c r="EU45" s="194"/>
      <c r="EV45" s="194"/>
      <c r="EW45" s="194"/>
      <c r="EX45" s="194"/>
      <c r="EY45" s="194"/>
      <c r="EZ45" s="194"/>
      <c r="FA45" s="194"/>
      <c r="FB45" s="194"/>
      <c r="FC45" s="194"/>
      <c r="FD45" s="194"/>
      <c r="FE45" s="194"/>
      <c r="FF45" s="194"/>
      <c r="FG45" s="194"/>
      <c r="FH45" s="194"/>
      <c r="FI45" s="194"/>
      <c r="FJ45" s="194"/>
      <c r="FK45" s="194"/>
      <c r="FL45" s="194"/>
      <c r="FM45" s="194"/>
      <c r="FN45" s="194"/>
      <c r="FO45" s="194"/>
      <c r="FP45" s="194"/>
      <c r="FQ45" s="194"/>
      <c r="FR45" s="194"/>
      <c r="FS45" s="194"/>
      <c r="FT45" s="194"/>
      <c r="FU45" s="194"/>
      <c r="FV45" s="194"/>
      <c r="FW45" s="194"/>
      <c r="FX45" s="194"/>
      <c r="FY45" s="194"/>
      <c r="FZ45" s="194"/>
      <c r="GA45" s="194"/>
      <c r="GB45" s="194"/>
      <c r="GC45" s="194"/>
      <c r="GD45" s="194"/>
      <c r="GE45" s="194"/>
      <c r="GF45" s="194"/>
      <c r="GG45" s="194"/>
      <c r="GH45" s="194"/>
      <c r="GI45" s="194"/>
      <c r="GJ45" s="194"/>
      <c r="GK45" s="194"/>
      <c r="GL45" s="194"/>
      <c r="GM45" s="194"/>
      <c r="GN45" s="194"/>
      <c r="GO45" s="194"/>
      <c r="GP45" s="194"/>
      <c r="GQ45" s="194"/>
      <c r="GR45" s="194"/>
      <c r="GS45" s="194"/>
      <c r="GT45" s="194"/>
      <c r="GU45" s="194"/>
      <c r="GV45" s="194"/>
      <c r="GW45" s="194"/>
      <c r="GX45" s="194"/>
      <c r="GY45" s="194"/>
      <c r="GZ45" s="194"/>
      <c r="HA45" s="194"/>
      <c r="HB45" s="194"/>
      <c r="HC45" s="194"/>
      <c r="HD45" s="194"/>
      <c r="HE45" s="194"/>
      <c r="HF45" s="194"/>
      <c r="HG45" s="194"/>
      <c r="HH45" s="194"/>
      <c r="HI45" s="194"/>
      <c r="HJ45" s="194"/>
      <c r="HK45" s="194"/>
      <c r="HL45" s="194"/>
      <c r="HM45" s="194"/>
      <c r="HN45" s="194"/>
      <c r="HO45" s="194"/>
      <c r="HP45" s="194"/>
      <c r="HQ45" s="194"/>
      <c r="HR45" s="194"/>
      <c r="HS45" s="194"/>
      <c r="HT45" s="194"/>
      <c r="HU45" s="194"/>
      <c r="HV45" s="194"/>
      <c r="HW45" s="194"/>
      <c r="HX45" s="194"/>
      <c r="HY45" s="194"/>
      <c r="HZ45" s="194"/>
      <c r="IA45" s="194"/>
      <c r="IB45" s="194"/>
      <c r="IC45" s="194"/>
      <c r="ID45" s="194"/>
      <c r="IE45" s="194"/>
      <c r="IF45" s="194"/>
      <c r="IG45" s="194"/>
      <c r="IH45" s="194"/>
      <c r="II45" s="194"/>
      <c r="IJ45" s="194"/>
      <c r="IK45" s="194"/>
      <c r="IL45" s="194"/>
      <c r="IM45" s="194"/>
      <c r="IN45" s="194"/>
      <c r="IO45" s="194"/>
      <c r="IP45" s="194"/>
      <c r="IQ45" s="194"/>
      <c r="IR45" s="194"/>
      <c r="IS45" s="194"/>
      <c r="IT45" s="194"/>
      <c r="IU45" s="194"/>
    </row>
    <row r="46" spans="1:255" s="195" customFormat="1" ht="16.5" customHeight="1" x14ac:dyDescent="0.25">
      <c r="A46" s="191" t="s">
        <v>261</v>
      </c>
      <c r="B46" s="191" t="s">
        <v>285</v>
      </c>
      <c r="C46" s="191" t="s">
        <v>266</v>
      </c>
      <c r="D46" s="192">
        <v>0</v>
      </c>
      <c r="E46" s="192">
        <v>0</v>
      </c>
      <c r="F46" s="192">
        <v>0</v>
      </c>
      <c r="G46" s="193" t="e">
        <f t="shared" si="0"/>
        <v>#DIV/0!</v>
      </c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4"/>
      <c r="BN46" s="194"/>
      <c r="BO46" s="194"/>
      <c r="BP46" s="194"/>
      <c r="BQ46" s="194"/>
      <c r="BR46" s="194"/>
      <c r="BS46" s="194"/>
      <c r="BT46" s="194"/>
      <c r="BU46" s="194"/>
      <c r="BV46" s="194"/>
      <c r="BW46" s="194"/>
      <c r="BX46" s="194"/>
      <c r="BY46" s="194"/>
      <c r="BZ46" s="194"/>
      <c r="CA46" s="194"/>
      <c r="CB46" s="194"/>
      <c r="CC46" s="194"/>
      <c r="CD46" s="194"/>
      <c r="CE46" s="194"/>
      <c r="CF46" s="194"/>
      <c r="CG46" s="194"/>
      <c r="CH46" s="194"/>
      <c r="CI46" s="194"/>
      <c r="CJ46" s="194"/>
      <c r="CK46" s="194"/>
      <c r="CL46" s="194"/>
      <c r="CM46" s="194"/>
      <c r="CN46" s="194"/>
      <c r="CO46" s="194"/>
      <c r="CP46" s="194"/>
      <c r="CQ46" s="194"/>
      <c r="CR46" s="194"/>
      <c r="CS46" s="194"/>
      <c r="CT46" s="194"/>
      <c r="CU46" s="194"/>
      <c r="CV46" s="194"/>
      <c r="CW46" s="194"/>
      <c r="CX46" s="194"/>
      <c r="CY46" s="194"/>
      <c r="CZ46" s="194"/>
      <c r="DA46" s="194"/>
      <c r="DB46" s="194"/>
      <c r="DC46" s="194"/>
      <c r="DD46" s="194"/>
      <c r="DE46" s="194"/>
      <c r="DF46" s="194"/>
      <c r="DG46" s="194"/>
      <c r="DH46" s="194"/>
      <c r="DI46" s="194"/>
      <c r="DJ46" s="194"/>
      <c r="DK46" s="194"/>
      <c r="DL46" s="194"/>
      <c r="DM46" s="194"/>
      <c r="DN46" s="194"/>
      <c r="DO46" s="194"/>
      <c r="DP46" s="194"/>
      <c r="DQ46" s="194"/>
      <c r="DR46" s="194"/>
      <c r="DS46" s="194"/>
      <c r="DT46" s="194"/>
      <c r="DU46" s="194"/>
      <c r="DV46" s="194"/>
      <c r="DW46" s="194"/>
      <c r="DX46" s="194"/>
      <c r="DY46" s="194"/>
      <c r="DZ46" s="194"/>
      <c r="EA46" s="194"/>
      <c r="EB46" s="194"/>
      <c r="EC46" s="194"/>
      <c r="ED46" s="194"/>
      <c r="EE46" s="194"/>
      <c r="EF46" s="194"/>
      <c r="EG46" s="194"/>
      <c r="EH46" s="194"/>
      <c r="EI46" s="194"/>
      <c r="EJ46" s="194"/>
      <c r="EK46" s="194"/>
      <c r="EL46" s="194"/>
      <c r="EM46" s="194"/>
      <c r="EN46" s="194"/>
      <c r="EO46" s="194"/>
      <c r="EP46" s="194"/>
      <c r="EQ46" s="194"/>
      <c r="ER46" s="194"/>
      <c r="ES46" s="194"/>
      <c r="ET46" s="194"/>
      <c r="EU46" s="194"/>
      <c r="EV46" s="194"/>
      <c r="EW46" s="194"/>
      <c r="EX46" s="194"/>
      <c r="EY46" s="194"/>
      <c r="EZ46" s="194"/>
      <c r="FA46" s="194"/>
      <c r="FB46" s="194"/>
      <c r="FC46" s="194"/>
      <c r="FD46" s="194"/>
      <c r="FE46" s="194"/>
      <c r="FF46" s="194"/>
      <c r="FG46" s="194"/>
      <c r="FH46" s="194"/>
      <c r="FI46" s="194"/>
      <c r="FJ46" s="194"/>
      <c r="FK46" s="194"/>
      <c r="FL46" s="194"/>
      <c r="FM46" s="194"/>
      <c r="FN46" s="194"/>
      <c r="FO46" s="194"/>
      <c r="FP46" s="194"/>
      <c r="FQ46" s="194"/>
      <c r="FR46" s="194"/>
      <c r="FS46" s="194"/>
      <c r="FT46" s="194"/>
      <c r="FU46" s="194"/>
      <c r="FV46" s="194"/>
      <c r="FW46" s="194"/>
      <c r="FX46" s="194"/>
      <c r="FY46" s="194"/>
      <c r="FZ46" s="194"/>
      <c r="GA46" s="194"/>
      <c r="GB46" s="194"/>
      <c r="GC46" s="194"/>
      <c r="GD46" s="194"/>
      <c r="GE46" s="194"/>
      <c r="GF46" s="194"/>
      <c r="GG46" s="194"/>
      <c r="GH46" s="194"/>
      <c r="GI46" s="194"/>
      <c r="GJ46" s="194"/>
      <c r="GK46" s="194"/>
      <c r="GL46" s="194"/>
      <c r="GM46" s="194"/>
      <c r="GN46" s="194"/>
      <c r="GO46" s="194"/>
      <c r="GP46" s="194"/>
      <c r="GQ46" s="194"/>
      <c r="GR46" s="194"/>
      <c r="GS46" s="194"/>
      <c r="GT46" s="194"/>
      <c r="GU46" s="194"/>
      <c r="GV46" s="194"/>
      <c r="GW46" s="194"/>
      <c r="GX46" s="194"/>
      <c r="GY46" s="194"/>
      <c r="GZ46" s="194"/>
      <c r="HA46" s="194"/>
      <c r="HB46" s="194"/>
      <c r="HC46" s="194"/>
      <c r="HD46" s="194"/>
      <c r="HE46" s="194"/>
      <c r="HF46" s="194"/>
      <c r="HG46" s="194"/>
      <c r="HH46" s="194"/>
      <c r="HI46" s="194"/>
      <c r="HJ46" s="194"/>
      <c r="HK46" s="194"/>
      <c r="HL46" s="194"/>
      <c r="HM46" s="194"/>
      <c r="HN46" s="194"/>
      <c r="HO46" s="194"/>
      <c r="HP46" s="194"/>
      <c r="HQ46" s="194"/>
      <c r="HR46" s="194"/>
      <c r="HS46" s="194"/>
      <c r="HT46" s="194"/>
      <c r="HU46" s="194"/>
      <c r="HV46" s="194"/>
      <c r="HW46" s="194"/>
      <c r="HX46" s="194"/>
      <c r="HY46" s="194"/>
      <c r="HZ46" s="194"/>
      <c r="IA46" s="194"/>
      <c r="IB46" s="194"/>
      <c r="IC46" s="194"/>
      <c r="ID46" s="194"/>
      <c r="IE46" s="194"/>
      <c r="IF46" s="194"/>
      <c r="IG46" s="194"/>
      <c r="IH46" s="194"/>
      <c r="II46" s="194"/>
      <c r="IJ46" s="194"/>
      <c r="IK46" s="194"/>
      <c r="IL46" s="194"/>
      <c r="IM46" s="194"/>
      <c r="IN46" s="194"/>
      <c r="IO46" s="194"/>
      <c r="IP46" s="194"/>
      <c r="IQ46" s="194"/>
      <c r="IR46" s="194"/>
      <c r="IS46" s="194"/>
      <c r="IT46" s="194"/>
      <c r="IU46" s="194"/>
    </row>
    <row r="47" spans="1:255" s="195" customFormat="1" ht="16.5" customHeight="1" x14ac:dyDescent="0.25">
      <c r="A47" s="191" t="s">
        <v>261</v>
      </c>
      <c r="B47" s="191" t="s">
        <v>286</v>
      </c>
      <c r="C47" s="191" t="s">
        <v>263</v>
      </c>
      <c r="D47" s="192">
        <v>2.0499999999999998</v>
      </c>
      <c r="E47" s="192">
        <v>2.0499999999999998</v>
      </c>
      <c r="F47" s="192">
        <v>0</v>
      </c>
      <c r="G47" s="193">
        <f t="shared" si="0"/>
        <v>100</v>
      </c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4"/>
      <c r="CA47" s="194"/>
      <c r="CB47" s="194"/>
      <c r="CC47" s="194"/>
      <c r="CD47" s="194"/>
      <c r="CE47" s="194"/>
      <c r="CF47" s="194"/>
      <c r="CG47" s="194"/>
      <c r="CH47" s="194"/>
      <c r="CI47" s="194"/>
      <c r="CJ47" s="194"/>
      <c r="CK47" s="194"/>
      <c r="CL47" s="194"/>
      <c r="CM47" s="194"/>
      <c r="CN47" s="194"/>
      <c r="CO47" s="194"/>
      <c r="CP47" s="194"/>
      <c r="CQ47" s="194"/>
      <c r="CR47" s="194"/>
      <c r="CS47" s="194"/>
      <c r="CT47" s="194"/>
      <c r="CU47" s="194"/>
      <c r="CV47" s="194"/>
      <c r="CW47" s="194"/>
      <c r="CX47" s="194"/>
      <c r="CY47" s="194"/>
      <c r="CZ47" s="194"/>
      <c r="DA47" s="194"/>
      <c r="DB47" s="194"/>
      <c r="DC47" s="194"/>
      <c r="DD47" s="194"/>
      <c r="DE47" s="194"/>
      <c r="DF47" s="194"/>
      <c r="DG47" s="194"/>
      <c r="DH47" s="194"/>
      <c r="DI47" s="194"/>
      <c r="DJ47" s="194"/>
      <c r="DK47" s="194"/>
      <c r="DL47" s="194"/>
      <c r="DM47" s="194"/>
      <c r="DN47" s="194"/>
      <c r="DO47" s="194"/>
      <c r="DP47" s="194"/>
      <c r="DQ47" s="194"/>
      <c r="DR47" s="194"/>
      <c r="DS47" s="194"/>
      <c r="DT47" s="194"/>
      <c r="DU47" s="194"/>
      <c r="DV47" s="194"/>
      <c r="DW47" s="194"/>
      <c r="DX47" s="194"/>
      <c r="DY47" s="194"/>
      <c r="DZ47" s="194"/>
      <c r="EA47" s="194"/>
      <c r="EB47" s="194"/>
      <c r="EC47" s="194"/>
      <c r="ED47" s="194"/>
      <c r="EE47" s="194"/>
      <c r="EF47" s="194"/>
      <c r="EG47" s="194"/>
      <c r="EH47" s="194"/>
      <c r="EI47" s="194"/>
      <c r="EJ47" s="194"/>
      <c r="EK47" s="194"/>
      <c r="EL47" s="194"/>
      <c r="EM47" s="194"/>
      <c r="EN47" s="194"/>
      <c r="EO47" s="194"/>
      <c r="EP47" s="194"/>
      <c r="EQ47" s="194"/>
      <c r="ER47" s="194"/>
      <c r="ES47" s="194"/>
      <c r="ET47" s="194"/>
      <c r="EU47" s="194"/>
      <c r="EV47" s="194"/>
      <c r="EW47" s="194"/>
      <c r="EX47" s="194"/>
      <c r="EY47" s="194"/>
      <c r="EZ47" s="194"/>
      <c r="FA47" s="194"/>
      <c r="FB47" s="194"/>
      <c r="FC47" s="194"/>
      <c r="FD47" s="194"/>
      <c r="FE47" s="194"/>
      <c r="FF47" s="194"/>
      <c r="FG47" s="194"/>
      <c r="FH47" s="194"/>
      <c r="FI47" s="194"/>
      <c r="FJ47" s="194"/>
      <c r="FK47" s="194"/>
      <c r="FL47" s="194"/>
      <c r="FM47" s="194"/>
      <c r="FN47" s="194"/>
      <c r="FO47" s="194"/>
      <c r="FP47" s="194"/>
      <c r="FQ47" s="194"/>
      <c r="FR47" s="194"/>
      <c r="FS47" s="194"/>
      <c r="FT47" s="194"/>
      <c r="FU47" s="194"/>
      <c r="FV47" s="194"/>
      <c r="FW47" s="194"/>
      <c r="FX47" s="194"/>
      <c r="FY47" s="194"/>
      <c r="FZ47" s="194"/>
      <c r="GA47" s="194"/>
      <c r="GB47" s="194"/>
      <c r="GC47" s="194"/>
      <c r="GD47" s="194"/>
      <c r="GE47" s="194"/>
      <c r="GF47" s="194"/>
      <c r="GG47" s="194"/>
      <c r="GH47" s="194"/>
      <c r="GI47" s="194"/>
      <c r="GJ47" s="194"/>
      <c r="GK47" s="194"/>
      <c r="GL47" s="194"/>
      <c r="GM47" s="194"/>
      <c r="GN47" s="194"/>
      <c r="GO47" s="194"/>
      <c r="GP47" s="194"/>
      <c r="GQ47" s="194"/>
      <c r="GR47" s="194"/>
      <c r="GS47" s="194"/>
      <c r="GT47" s="194"/>
      <c r="GU47" s="194"/>
      <c r="GV47" s="194"/>
      <c r="GW47" s="194"/>
      <c r="GX47" s="194"/>
      <c r="GY47" s="194"/>
      <c r="GZ47" s="194"/>
      <c r="HA47" s="194"/>
      <c r="HB47" s="194"/>
      <c r="HC47" s="194"/>
      <c r="HD47" s="194"/>
      <c r="HE47" s="194"/>
      <c r="HF47" s="194"/>
      <c r="HG47" s="194"/>
      <c r="HH47" s="194"/>
      <c r="HI47" s="194"/>
      <c r="HJ47" s="194"/>
      <c r="HK47" s="194"/>
      <c r="HL47" s="194"/>
      <c r="HM47" s="194"/>
      <c r="HN47" s="194"/>
      <c r="HO47" s="194"/>
      <c r="HP47" s="194"/>
      <c r="HQ47" s="194"/>
      <c r="HR47" s="194"/>
      <c r="HS47" s="194"/>
      <c r="HT47" s="194"/>
      <c r="HU47" s="194"/>
      <c r="HV47" s="194"/>
      <c r="HW47" s="194"/>
      <c r="HX47" s="194"/>
      <c r="HY47" s="194"/>
      <c r="HZ47" s="194"/>
      <c r="IA47" s="194"/>
      <c r="IB47" s="194"/>
      <c r="IC47" s="194"/>
      <c r="ID47" s="194"/>
      <c r="IE47" s="194"/>
      <c r="IF47" s="194"/>
      <c r="IG47" s="194"/>
      <c r="IH47" s="194"/>
      <c r="II47" s="194"/>
      <c r="IJ47" s="194"/>
      <c r="IK47" s="194"/>
      <c r="IL47" s="194"/>
      <c r="IM47" s="194"/>
      <c r="IN47" s="194"/>
      <c r="IO47" s="194"/>
      <c r="IP47" s="194"/>
      <c r="IQ47" s="194"/>
      <c r="IR47" s="194"/>
      <c r="IS47" s="194"/>
      <c r="IT47" s="194"/>
      <c r="IU47" s="194"/>
    </row>
    <row r="48" spans="1:255" s="185" customFormat="1" ht="39" customHeight="1" x14ac:dyDescent="0.25">
      <c r="A48" s="1000" t="s">
        <v>287</v>
      </c>
      <c r="B48" s="1001"/>
      <c r="C48" s="1002"/>
      <c r="D48" s="198">
        <f>SUM(D3:D47)</f>
        <v>827.09999999999991</v>
      </c>
      <c r="E48" s="198">
        <f t="shared" ref="E48:F48" si="1">SUM(E3:E47)</f>
        <v>703.5</v>
      </c>
      <c r="F48" s="198">
        <f t="shared" si="1"/>
        <v>58.610000000000014</v>
      </c>
      <c r="G48" s="198">
        <f t="shared" si="0"/>
        <v>85.056220529561116</v>
      </c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199"/>
      <c r="BV48" s="199"/>
      <c r="BW48" s="199"/>
      <c r="BX48" s="199"/>
      <c r="BY48" s="199"/>
      <c r="BZ48" s="199"/>
      <c r="CA48" s="199"/>
      <c r="CB48" s="199"/>
      <c r="CC48" s="199"/>
      <c r="CD48" s="199"/>
      <c r="CE48" s="199"/>
      <c r="CF48" s="199"/>
      <c r="CG48" s="199"/>
      <c r="CH48" s="199"/>
      <c r="CI48" s="199"/>
      <c r="CJ48" s="199"/>
      <c r="CK48" s="199"/>
      <c r="CL48" s="199"/>
      <c r="CM48" s="199"/>
      <c r="CN48" s="199"/>
      <c r="CO48" s="199"/>
      <c r="CP48" s="199"/>
      <c r="CQ48" s="199"/>
      <c r="CR48" s="199"/>
      <c r="CS48" s="199"/>
      <c r="CT48" s="199"/>
      <c r="CU48" s="199"/>
      <c r="CV48" s="199"/>
      <c r="CW48" s="199"/>
      <c r="CX48" s="199"/>
      <c r="CY48" s="199"/>
      <c r="CZ48" s="199"/>
      <c r="DA48" s="199"/>
      <c r="DB48" s="199"/>
      <c r="DC48" s="199"/>
      <c r="DD48" s="199"/>
      <c r="DE48" s="199"/>
      <c r="DF48" s="199"/>
      <c r="DG48" s="199"/>
      <c r="DH48" s="199"/>
      <c r="DI48" s="199"/>
      <c r="DJ48" s="199"/>
      <c r="DK48" s="199"/>
      <c r="DL48" s="199"/>
      <c r="DM48" s="199"/>
      <c r="DN48" s="199"/>
      <c r="DO48" s="199"/>
      <c r="DP48" s="199"/>
      <c r="DQ48" s="199"/>
      <c r="DR48" s="199"/>
      <c r="DS48" s="199"/>
      <c r="DT48" s="199"/>
      <c r="DU48" s="199"/>
      <c r="DV48" s="199"/>
      <c r="DW48" s="199"/>
      <c r="DX48" s="199"/>
      <c r="DY48" s="199"/>
      <c r="DZ48" s="199"/>
      <c r="EA48" s="199"/>
      <c r="EB48" s="199"/>
      <c r="EC48" s="199"/>
      <c r="ED48" s="199"/>
      <c r="EE48" s="199"/>
      <c r="EF48" s="199"/>
      <c r="EG48" s="199"/>
      <c r="EH48" s="199"/>
      <c r="EI48" s="199"/>
      <c r="EJ48" s="199"/>
      <c r="EK48" s="199"/>
      <c r="EL48" s="199"/>
      <c r="EM48" s="199"/>
      <c r="EN48" s="199"/>
      <c r="EO48" s="199"/>
      <c r="EP48" s="199"/>
      <c r="EQ48" s="199"/>
      <c r="ER48" s="199"/>
      <c r="ES48" s="199"/>
      <c r="ET48" s="199"/>
      <c r="EU48" s="199"/>
      <c r="EV48" s="199"/>
      <c r="EW48" s="199"/>
      <c r="EX48" s="199"/>
      <c r="EY48" s="199"/>
      <c r="EZ48" s="199"/>
      <c r="FA48" s="199"/>
      <c r="FB48" s="199"/>
      <c r="FC48" s="199"/>
      <c r="FD48" s="199"/>
      <c r="FE48" s="199"/>
      <c r="FF48" s="199"/>
      <c r="FG48" s="199"/>
      <c r="FH48" s="199"/>
      <c r="FI48" s="199"/>
      <c r="FJ48" s="199"/>
      <c r="FK48" s="199"/>
      <c r="FL48" s="199"/>
      <c r="FM48" s="199"/>
      <c r="FN48" s="199"/>
      <c r="FO48" s="199"/>
      <c r="FP48" s="199"/>
      <c r="FQ48" s="199"/>
      <c r="FR48" s="199"/>
      <c r="FS48" s="199"/>
      <c r="FT48" s="199"/>
      <c r="FU48" s="199"/>
      <c r="FV48" s="199"/>
      <c r="FW48" s="199"/>
      <c r="FX48" s="199"/>
      <c r="FY48" s="199"/>
      <c r="FZ48" s="199"/>
      <c r="GA48" s="199"/>
      <c r="GB48" s="199"/>
      <c r="GC48" s="199"/>
      <c r="GD48" s="199"/>
      <c r="GE48" s="199"/>
      <c r="GF48" s="199"/>
      <c r="GG48" s="199"/>
      <c r="GH48" s="199"/>
      <c r="GI48" s="199"/>
      <c r="GJ48" s="199"/>
      <c r="GK48" s="199"/>
      <c r="GL48" s="199"/>
      <c r="GM48" s="199"/>
      <c r="GN48" s="199"/>
      <c r="GO48" s="199"/>
      <c r="GP48" s="199"/>
      <c r="GQ48" s="199"/>
      <c r="GR48" s="199"/>
      <c r="GS48" s="199"/>
      <c r="GT48" s="199"/>
      <c r="GU48" s="199"/>
      <c r="GV48" s="199"/>
      <c r="GW48" s="199"/>
      <c r="GX48" s="199"/>
      <c r="GY48" s="199"/>
      <c r="GZ48" s="199"/>
      <c r="HA48" s="199"/>
      <c r="HB48" s="199"/>
      <c r="HC48" s="199"/>
      <c r="HD48" s="199"/>
      <c r="HE48" s="199"/>
      <c r="HF48" s="199"/>
      <c r="HG48" s="199"/>
      <c r="HH48" s="199"/>
      <c r="HI48" s="199"/>
      <c r="HJ48" s="199"/>
      <c r="HK48" s="199"/>
      <c r="HL48" s="199"/>
      <c r="HM48" s="199"/>
      <c r="HN48" s="199"/>
      <c r="HO48" s="199"/>
      <c r="HP48" s="199"/>
      <c r="HQ48" s="199"/>
      <c r="HR48" s="199"/>
      <c r="HS48" s="199"/>
      <c r="HT48" s="199"/>
      <c r="HU48" s="199"/>
      <c r="HV48" s="199"/>
      <c r="HW48" s="199"/>
      <c r="HX48" s="199"/>
      <c r="HY48" s="199"/>
      <c r="HZ48" s="199"/>
      <c r="IA48" s="199"/>
      <c r="IB48" s="199"/>
      <c r="IC48" s="199"/>
      <c r="ID48" s="199"/>
      <c r="IE48" s="199"/>
      <c r="IF48" s="199"/>
      <c r="IG48" s="199"/>
      <c r="IH48" s="199"/>
      <c r="II48" s="199"/>
      <c r="IJ48" s="199"/>
      <c r="IK48" s="199"/>
      <c r="IL48" s="199"/>
      <c r="IM48" s="199"/>
      <c r="IN48" s="199"/>
      <c r="IO48" s="199"/>
      <c r="IP48" s="199"/>
      <c r="IQ48" s="199"/>
      <c r="IR48" s="199"/>
      <c r="IS48" s="199"/>
      <c r="IT48" s="199"/>
      <c r="IU48" s="199"/>
    </row>
  </sheetData>
  <mergeCells count="2">
    <mergeCell ref="A1:G1"/>
    <mergeCell ref="A48:C4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M7" sqref="M7"/>
    </sheetView>
  </sheetViews>
  <sheetFormatPr defaultRowHeight="18.75" x14ac:dyDescent="0.4"/>
  <cols>
    <col min="1" max="1" width="5" style="200" customWidth="1"/>
    <col min="2" max="2" width="28.7109375" style="200" customWidth="1"/>
    <col min="3" max="3" width="12.7109375" customWidth="1"/>
    <col min="4" max="4" width="11.28515625" bestFit="1" customWidth="1"/>
    <col min="5" max="5" width="12.140625" bestFit="1" customWidth="1"/>
    <col min="6" max="6" width="12.42578125" bestFit="1" customWidth="1"/>
    <col min="7" max="7" width="11.140625" customWidth="1"/>
    <col min="8" max="8" width="12.7109375" customWidth="1"/>
    <col min="9" max="9" width="9.28515625" style="200" customWidth="1"/>
    <col min="10" max="10" width="10.42578125" style="200" customWidth="1"/>
    <col min="11" max="11" width="9.28515625" style="200" customWidth="1"/>
    <col min="12" max="14" width="10.140625" style="200" customWidth="1"/>
    <col min="15" max="16" width="9.140625" style="200" customWidth="1"/>
    <col min="17" max="17" width="10.5703125" style="200" customWidth="1"/>
    <col min="18" max="18" width="9.140625" style="200" customWidth="1"/>
    <col min="19" max="16384" width="9.140625" style="200"/>
  </cols>
  <sheetData>
    <row r="1" spans="1:18" x14ac:dyDescent="0.4">
      <c r="A1" s="834" t="s">
        <v>293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</row>
    <row r="2" spans="1:18" x14ac:dyDescent="0.4">
      <c r="A2" s="1003" t="s">
        <v>294</v>
      </c>
      <c r="B2" s="1003"/>
      <c r="C2" s="1003"/>
      <c r="D2" s="1003"/>
      <c r="E2" s="1003"/>
      <c r="F2" s="1003"/>
      <c r="G2" s="1003"/>
      <c r="H2" s="1003"/>
      <c r="I2" s="1004"/>
      <c r="J2" s="1004"/>
      <c r="K2" s="1004"/>
    </row>
    <row r="3" spans="1:18" ht="77.25" customHeight="1" x14ac:dyDescent="0.4">
      <c r="A3" s="201" t="s">
        <v>127</v>
      </c>
      <c r="B3" s="202" t="s">
        <v>295</v>
      </c>
      <c r="C3" s="203" t="s">
        <v>296</v>
      </c>
      <c r="D3" s="203" t="s">
        <v>297</v>
      </c>
      <c r="E3" s="203" t="s">
        <v>298</v>
      </c>
      <c r="F3" s="203" t="s">
        <v>299</v>
      </c>
      <c r="G3" s="203" t="s">
        <v>300</v>
      </c>
      <c r="H3" s="203" t="s">
        <v>301</v>
      </c>
      <c r="I3" s="204" t="s">
        <v>302</v>
      </c>
      <c r="J3" s="204" t="s">
        <v>303</v>
      </c>
      <c r="K3" s="204" t="s">
        <v>304</v>
      </c>
    </row>
    <row r="4" spans="1:18" ht="23.1" customHeight="1" x14ac:dyDescent="0.4">
      <c r="A4" s="205">
        <v>1</v>
      </c>
      <c r="B4" s="206" t="s">
        <v>15</v>
      </c>
      <c r="C4" s="207">
        <v>2967822</v>
      </c>
      <c r="D4" s="207">
        <v>2418355</v>
      </c>
      <c r="E4" s="207">
        <v>228523</v>
      </c>
      <c r="F4" s="207">
        <v>1508799</v>
      </c>
      <c r="G4" s="207">
        <v>842262</v>
      </c>
      <c r="H4" s="207">
        <v>2151914</v>
      </c>
      <c r="I4" s="208">
        <f>D4/C4*100</f>
        <v>81.485850566509725</v>
      </c>
      <c r="J4" s="208">
        <f>G4/F4*100</f>
        <v>55.823340285883006</v>
      </c>
      <c r="K4" s="208">
        <f>H4/C4*100</f>
        <v>72.508189507322214</v>
      </c>
      <c r="L4" s="209"/>
      <c r="M4" s="209"/>
      <c r="N4" s="209"/>
      <c r="P4" s="209"/>
      <c r="Q4" s="209"/>
      <c r="R4" s="209"/>
    </row>
    <row r="5" spans="1:18" ht="23.1" customHeight="1" x14ac:dyDescent="0.4">
      <c r="A5" s="205">
        <v>2</v>
      </c>
      <c r="B5" s="206" t="s">
        <v>16</v>
      </c>
      <c r="C5" s="207">
        <v>3619049</v>
      </c>
      <c r="D5" s="207">
        <v>2774756</v>
      </c>
      <c r="E5" s="207">
        <v>113602</v>
      </c>
      <c r="F5" s="207">
        <v>1906369</v>
      </c>
      <c r="G5" s="207">
        <v>1110698</v>
      </c>
      <c r="H5" s="207">
        <v>2809863</v>
      </c>
      <c r="I5" s="208">
        <f t="shared" ref="I5:I49" si="0">D5/C5*100</f>
        <v>76.670860217698078</v>
      </c>
      <c r="J5" s="208">
        <f t="shared" ref="J5:J49" si="1">G5/F5*100</f>
        <v>58.262487482748618</v>
      </c>
      <c r="K5" s="208">
        <f t="shared" ref="K5:K49" si="2">H5/C5*100</f>
        <v>77.640921689648295</v>
      </c>
      <c r="L5" s="209"/>
      <c r="M5" s="209"/>
      <c r="N5" s="209"/>
      <c r="P5" s="209"/>
      <c r="Q5" s="209"/>
      <c r="R5" s="209"/>
    </row>
    <row r="6" spans="1:18" ht="23.1" customHeight="1" x14ac:dyDescent="0.4">
      <c r="A6" s="205">
        <v>3</v>
      </c>
      <c r="B6" s="206" t="s">
        <v>17</v>
      </c>
      <c r="C6" s="207">
        <v>1974000</v>
      </c>
      <c r="D6" s="207">
        <v>1616022</v>
      </c>
      <c r="E6" s="207">
        <v>700576</v>
      </c>
      <c r="F6" s="207">
        <v>1091146</v>
      </c>
      <c r="G6" s="207">
        <v>799639</v>
      </c>
      <c r="H6" s="207">
        <v>1073769</v>
      </c>
      <c r="I6" s="208">
        <f t="shared" si="0"/>
        <v>81.865349544072956</v>
      </c>
      <c r="J6" s="208">
        <f t="shared" si="1"/>
        <v>73.284326753706651</v>
      </c>
      <c r="K6" s="208">
        <f t="shared" si="2"/>
        <v>54.395592705167175</v>
      </c>
      <c r="L6" s="209"/>
      <c r="M6" s="209"/>
      <c r="N6" s="209"/>
      <c r="P6" s="209"/>
      <c r="Q6" s="209"/>
      <c r="R6" s="209"/>
    </row>
    <row r="7" spans="1:18" ht="23.1" customHeight="1" x14ac:dyDescent="0.4">
      <c r="A7" s="205">
        <v>4</v>
      </c>
      <c r="B7" s="206" t="s">
        <v>18</v>
      </c>
      <c r="C7" s="207">
        <v>1160514</v>
      </c>
      <c r="D7" s="207">
        <v>871572</v>
      </c>
      <c r="E7" s="207">
        <v>47014</v>
      </c>
      <c r="F7" s="207">
        <v>1086731</v>
      </c>
      <c r="G7" s="207">
        <v>765609</v>
      </c>
      <c r="H7" s="207">
        <v>965441</v>
      </c>
      <c r="I7" s="208">
        <f t="shared" si="0"/>
        <v>75.102239180225311</v>
      </c>
      <c r="J7" s="208">
        <f t="shared" si="1"/>
        <v>70.450645099845303</v>
      </c>
      <c r="K7" s="208">
        <f t="shared" si="2"/>
        <v>83.190810278893665</v>
      </c>
      <c r="L7" s="209"/>
      <c r="M7" s="209"/>
      <c r="N7" s="209"/>
      <c r="P7" s="209"/>
      <c r="Q7" s="209"/>
      <c r="R7" s="209"/>
    </row>
    <row r="8" spans="1:18" ht="23.1" customHeight="1" x14ac:dyDescent="0.4">
      <c r="A8" s="205">
        <v>5</v>
      </c>
      <c r="B8" s="206" t="s">
        <v>22</v>
      </c>
      <c r="C8" s="207">
        <v>239208</v>
      </c>
      <c r="D8" s="207">
        <v>223466</v>
      </c>
      <c r="E8" s="207">
        <v>15534</v>
      </c>
      <c r="F8" s="207">
        <v>200138</v>
      </c>
      <c r="G8" s="207">
        <v>138137</v>
      </c>
      <c r="H8" s="207">
        <v>155065</v>
      </c>
      <c r="I8" s="208">
        <f t="shared" si="0"/>
        <v>93.41911641751112</v>
      </c>
      <c r="J8" s="208">
        <f t="shared" si="1"/>
        <v>69.020875595838874</v>
      </c>
      <c r="K8" s="208">
        <f t="shared" si="2"/>
        <v>64.824336978696365</v>
      </c>
      <c r="L8" s="209"/>
      <c r="M8" s="209"/>
      <c r="N8" s="209"/>
      <c r="P8" s="209"/>
      <c r="Q8" s="209"/>
      <c r="R8" s="209"/>
    </row>
    <row r="9" spans="1:18" ht="23.1" customHeight="1" x14ac:dyDescent="0.4">
      <c r="A9" s="205">
        <v>6</v>
      </c>
      <c r="B9" s="206" t="s">
        <v>23</v>
      </c>
      <c r="C9" s="207">
        <v>70414</v>
      </c>
      <c r="D9" s="207">
        <v>64287</v>
      </c>
      <c r="E9" s="207">
        <v>7551</v>
      </c>
      <c r="F9" s="207">
        <v>34075</v>
      </c>
      <c r="G9" s="207">
        <v>34075</v>
      </c>
      <c r="H9" s="207">
        <v>62270</v>
      </c>
      <c r="I9" s="208">
        <f t="shared" si="0"/>
        <v>91.298605390973393</v>
      </c>
      <c r="J9" s="208">
        <f t="shared" si="1"/>
        <v>100</v>
      </c>
      <c r="K9" s="208">
        <f t="shared" si="2"/>
        <v>88.434118215127683</v>
      </c>
      <c r="L9" s="209"/>
      <c r="M9" s="209"/>
      <c r="N9" s="209"/>
      <c r="P9" s="209"/>
      <c r="Q9" s="209"/>
      <c r="R9" s="209"/>
    </row>
    <row r="10" spans="1:18" ht="23.1" customHeight="1" x14ac:dyDescent="0.4">
      <c r="A10" s="205">
        <v>7</v>
      </c>
      <c r="B10" s="206" t="s">
        <v>24</v>
      </c>
      <c r="C10" s="207">
        <v>114476</v>
      </c>
      <c r="D10" s="207">
        <v>85814</v>
      </c>
      <c r="E10" s="207">
        <v>3053</v>
      </c>
      <c r="F10" s="207">
        <v>69300</v>
      </c>
      <c r="G10" s="207">
        <v>48485</v>
      </c>
      <c r="H10" s="207">
        <v>48406</v>
      </c>
      <c r="I10" s="208">
        <f t="shared" si="0"/>
        <v>74.962437541493415</v>
      </c>
      <c r="J10" s="208">
        <f t="shared" si="1"/>
        <v>69.963924963924967</v>
      </c>
      <c r="K10" s="208">
        <f t="shared" si="2"/>
        <v>42.284845731856457</v>
      </c>
      <c r="L10" s="209"/>
      <c r="M10" s="209"/>
      <c r="N10" s="209"/>
      <c r="P10" s="209"/>
      <c r="Q10" s="209"/>
      <c r="R10" s="209"/>
    </row>
    <row r="11" spans="1:18" ht="23.1" customHeight="1" x14ac:dyDescent="0.4">
      <c r="A11" s="205">
        <v>8</v>
      </c>
      <c r="B11" s="206" t="s">
        <v>25</v>
      </c>
      <c r="C11" s="207">
        <v>111310</v>
      </c>
      <c r="D11" s="207">
        <v>90272</v>
      </c>
      <c r="E11" s="207">
        <v>37094</v>
      </c>
      <c r="F11" s="207">
        <v>110639</v>
      </c>
      <c r="G11" s="207">
        <v>83065</v>
      </c>
      <c r="H11" s="207">
        <v>403645</v>
      </c>
      <c r="I11" s="208">
        <f t="shared" si="0"/>
        <v>81.099631659329802</v>
      </c>
      <c r="J11" s="208">
        <f t="shared" si="1"/>
        <v>75.077504315837999</v>
      </c>
      <c r="K11" s="208">
        <f t="shared" si="2"/>
        <v>362.63138981223608</v>
      </c>
      <c r="L11" s="209"/>
      <c r="M11" s="209"/>
      <c r="N11" s="209"/>
      <c r="P11" s="209"/>
      <c r="Q11" s="209"/>
      <c r="R11" s="209"/>
    </row>
    <row r="12" spans="1:18" ht="23.1" customHeight="1" x14ac:dyDescent="0.4">
      <c r="A12" s="205">
        <v>9</v>
      </c>
      <c r="B12" s="206" t="s">
        <v>26</v>
      </c>
      <c r="C12" s="207">
        <v>266945</v>
      </c>
      <c r="D12" s="207">
        <v>220467</v>
      </c>
      <c r="E12" s="207">
        <v>48703</v>
      </c>
      <c r="F12" s="207">
        <v>239406</v>
      </c>
      <c r="G12" s="207">
        <v>165190</v>
      </c>
      <c r="H12" s="207">
        <v>179557</v>
      </c>
      <c r="I12" s="208">
        <f t="shared" si="0"/>
        <v>82.588922811815166</v>
      </c>
      <c r="J12" s="208">
        <f t="shared" si="1"/>
        <v>68.999941521933451</v>
      </c>
      <c r="K12" s="208">
        <f t="shared" si="2"/>
        <v>67.263668545955156</v>
      </c>
      <c r="L12" s="209"/>
      <c r="M12" s="209"/>
      <c r="N12" s="209"/>
      <c r="P12" s="209"/>
      <c r="Q12" s="209"/>
      <c r="R12" s="209"/>
    </row>
    <row r="13" spans="1:18" ht="23.1" customHeight="1" x14ac:dyDescent="0.4">
      <c r="A13" s="205">
        <v>10</v>
      </c>
      <c r="B13" s="206" t="s">
        <v>27</v>
      </c>
      <c r="C13" s="207">
        <v>238520</v>
      </c>
      <c r="D13" s="207">
        <v>154945</v>
      </c>
      <c r="E13" s="207">
        <v>19940</v>
      </c>
      <c r="F13" s="207">
        <v>125510</v>
      </c>
      <c r="G13" s="207">
        <v>102513</v>
      </c>
      <c r="H13" s="207">
        <v>145619</v>
      </c>
      <c r="I13" s="208">
        <f t="shared" si="0"/>
        <v>64.961009558946841</v>
      </c>
      <c r="J13" s="208">
        <f t="shared" si="1"/>
        <v>81.677157198629587</v>
      </c>
      <c r="K13" s="208">
        <f t="shared" si="2"/>
        <v>61.051064900218009</v>
      </c>
      <c r="L13" s="209"/>
      <c r="M13" s="209"/>
      <c r="N13" s="209"/>
      <c r="P13" s="209"/>
      <c r="Q13" s="209"/>
      <c r="R13" s="209"/>
    </row>
    <row r="14" spans="1:18" ht="23.1" customHeight="1" x14ac:dyDescent="0.4">
      <c r="A14" s="205">
        <v>11</v>
      </c>
      <c r="B14" s="206" t="s">
        <v>28</v>
      </c>
      <c r="C14" s="207">
        <v>2879</v>
      </c>
      <c r="D14" s="207">
        <v>2879</v>
      </c>
      <c r="E14" s="207">
        <v>171</v>
      </c>
      <c r="F14" s="207">
        <v>2879</v>
      </c>
      <c r="G14" s="207">
        <v>2879</v>
      </c>
      <c r="H14" s="207">
        <v>2879</v>
      </c>
      <c r="I14" s="208">
        <f t="shared" si="0"/>
        <v>100</v>
      </c>
      <c r="J14" s="208">
        <f t="shared" si="1"/>
        <v>100</v>
      </c>
      <c r="K14" s="208">
        <f t="shared" si="2"/>
        <v>100</v>
      </c>
      <c r="L14" s="209"/>
      <c r="M14" s="209"/>
      <c r="N14" s="209"/>
      <c r="P14" s="209"/>
      <c r="Q14" s="209"/>
      <c r="R14" s="209"/>
    </row>
    <row r="15" spans="1:18" ht="23.1" customHeight="1" x14ac:dyDescent="0.4">
      <c r="A15" s="205">
        <v>12</v>
      </c>
      <c r="B15" s="206" t="s">
        <v>29</v>
      </c>
      <c r="C15" s="210">
        <v>111572</v>
      </c>
      <c r="D15" s="210">
        <v>94875</v>
      </c>
      <c r="E15" s="210">
        <v>16621</v>
      </c>
      <c r="F15" s="210">
        <v>16254</v>
      </c>
      <c r="G15" s="210">
        <v>16254</v>
      </c>
      <c r="H15" s="210">
        <v>95377</v>
      </c>
      <c r="I15" s="208">
        <f t="shared" si="0"/>
        <v>85.034775750188217</v>
      </c>
      <c r="J15" s="208">
        <f t="shared" si="1"/>
        <v>100</v>
      </c>
      <c r="K15" s="208">
        <f t="shared" si="2"/>
        <v>85.484709425303834</v>
      </c>
      <c r="L15" s="209"/>
      <c r="M15" s="209"/>
      <c r="N15" s="209"/>
      <c r="P15" s="209"/>
      <c r="Q15" s="209"/>
      <c r="R15" s="209"/>
    </row>
    <row r="16" spans="1:18" ht="23.1" customHeight="1" x14ac:dyDescent="0.4">
      <c r="A16" s="205">
        <v>13</v>
      </c>
      <c r="B16" s="206" t="s">
        <v>33</v>
      </c>
      <c r="C16" s="207">
        <v>34058</v>
      </c>
      <c r="D16" s="207">
        <v>26524</v>
      </c>
      <c r="E16" s="207">
        <v>3361</v>
      </c>
      <c r="F16" s="207">
        <v>31005</v>
      </c>
      <c r="G16" s="207">
        <v>8503</v>
      </c>
      <c r="H16" s="207">
        <v>24296</v>
      </c>
      <c r="I16" s="208">
        <f t="shared" si="0"/>
        <v>77.878912443478782</v>
      </c>
      <c r="J16" s="208">
        <f t="shared" si="1"/>
        <v>27.424608934042897</v>
      </c>
      <c r="K16" s="208">
        <f t="shared" si="2"/>
        <v>71.337130776909973</v>
      </c>
      <c r="L16" s="209"/>
      <c r="M16" s="209"/>
      <c r="N16" s="209"/>
      <c r="P16" s="209"/>
      <c r="Q16" s="209"/>
      <c r="R16" s="209"/>
    </row>
    <row r="17" spans="1:18" ht="23.1" customHeight="1" x14ac:dyDescent="0.4">
      <c r="A17" s="205">
        <v>14</v>
      </c>
      <c r="B17" s="206" t="s">
        <v>34</v>
      </c>
      <c r="C17" s="207">
        <v>120832</v>
      </c>
      <c r="D17" s="207">
        <v>100605</v>
      </c>
      <c r="E17" s="207">
        <v>24054</v>
      </c>
      <c r="F17" s="207">
        <v>36576</v>
      </c>
      <c r="G17" s="207">
        <v>22376</v>
      </c>
      <c r="H17" s="207">
        <v>97316</v>
      </c>
      <c r="I17" s="208">
        <f t="shared" si="0"/>
        <v>83.260229078389841</v>
      </c>
      <c r="J17" s="208">
        <f t="shared" si="1"/>
        <v>61.176727909011376</v>
      </c>
      <c r="K17" s="208">
        <f t="shared" si="2"/>
        <v>80.538268008474574</v>
      </c>
      <c r="L17" s="209"/>
      <c r="M17" s="209"/>
      <c r="N17" s="209"/>
      <c r="P17" s="209"/>
      <c r="Q17" s="209"/>
      <c r="R17" s="209"/>
    </row>
    <row r="18" spans="1:18" ht="23.1" customHeight="1" x14ac:dyDescent="0.4">
      <c r="A18" s="205">
        <v>15</v>
      </c>
      <c r="B18" s="206" t="s">
        <v>35</v>
      </c>
      <c r="C18" s="207">
        <v>35972</v>
      </c>
      <c r="D18" s="207">
        <v>22687</v>
      </c>
      <c r="E18" s="207">
        <v>16312</v>
      </c>
      <c r="F18" s="207">
        <v>4703</v>
      </c>
      <c r="G18" s="207">
        <v>3052</v>
      </c>
      <c r="H18" s="207">
        <v>24390</v>
      </c>
      <c r="I18" s="208">
        <f t="shared" si="0"/>
        <v>63.068497720449237</v>
      </c>
      <c r="J18" s="208">
        <f t="shared" si="1"/>
        <v>64.894748033170316</v>
      </c>
      <c r="K18" s="208">
        <f t="shared" si="2"/>
        <v>67.80273546091405</v>
      </c>
      <c r="L18" s="209"/>
      <c r="M18" s="209"/>
      <c r="N18" s="209"/>
      <c r="P18" s="209"/>
      <c r="Q18" s="209"/>
      <c r="R18" s="209"/>
    </row>
    <row r="19" spans="1:18" ht="23.1" customHeight="1" x14ac:dyDescent="0.4">
      <c r="A19" s="205">
        <v>16</v>
      </c>
      <c r="B19" s="206" t="s">
        <v>36</v>
      </c>
      <c r="C19" s="207">
        <v>1939</v>
      </c>
      <c r="D19" s="207">
        <v>0</v>
      </c>
      <c r="E19" s="207">
        <v>38</v>
      </c>
      <c r="F19" s="207">
        <v>1080</v>
      </c>
      <c r="G19" s="207">
        <v>248</v>
      </c>
      <c r="H19" s="207">
        <v>1651</v>
      </c>
      <c r="I19" s="208">
        <f t="shared" si="0"/>
        <v>0</v>
      </c>
      <c r="J19" s="208">
        <f t="shared" si="1"/>
        <v>22.962962962962962</v>
      </c>
      <c r="K19" s="208">
        <f t="shared" si="2"/>
        <v>85.146982980917997</v>
      </c>
      <c r="L19" s="209"/>
      <c r="M19" s="209"/>
      <c r="N19" s="209"/>
      <c r="P19" s="209"/>
      <c r="Q19" s="209"/>
      <c r="R19" s="209"/>
    </row>
    <row r="20" spans="1:18" ht="23.1" customHeight="1" x14ac:dyDescent="0.4">
      <c r="A20" s="205">
        <v>17</v>
      </c>
      <c r="B20" s="206" t="s">
        <v>37</v>
      </c>
      <c r="C20" s="207">
        <v>3093</v>
      </c>
      <c r="D20" s="207">
        <v>2312</v>
      </c>
      <c r="E20" s="207">
        <v>500</v>
      </c>
      <c r="F20" s="207">
        <v>939</v>
      </c>
      <c r="G20" s="207">
        <v>320</v>
      </c>
      <c r="H20" s="207">
        <v>3080</v>
      </c>
      <c r="I20" s="208">
        <f t="shared" si="0"/>
        <v>74.749434206272227</v>
      </c>
      <c r="J20" s="208">
        <f t="shared" si="1"/>
        <v>34.078807241746539</v>
      </c>
      <c r="K20" s="208">
        <f t="shared" si="2"/>
        <v>99.579696087940505</v>
      </c>
      <c r="L20" s="209"/>
      <c r="M20" s="209"/>
      <c r="N20" s="209"/>
      <c r="P20" s="209"/>
      <c r="Q20" s="209"/>
      <c r="R20" s="209"/>
    </row>
    <row r="21" spans="1:18" ht="23.1" customHeight="1" x14ac:dyDescent="0.4">
      <c r="A21" s="205">
        <v>18</v>
      </c>
      <c r="B21" s="206" t="s">
        <v>38</v>
      </c>
      <c r="C21" s="207">
        <v>26</v>
      </c>
      <c r="D21" s="207">
        <v>26</v>
      </c>
      <c r="E21" s="207">
        <v>26</v>
      </c>
      <c r="F21" s="207">
        <v>0</v>
      </c>
      <c r="G21" s="207">
        <v>0</v>
      </c>
      <c r="H21" s="207">
        <v>26</v>
      </c>
      <c r="I21" s="208">
        <f t="shared" si="0"/>
        <v>100</v>
      </c>
      <c r="J21" s="208" t="e">
        <f t="shared" si="1"/>
        <v>#DIV/0!</v>
      </c>
      <c r="K21" s="208">
        <f t="shared" si="2"/>
        <v>100</v>
      </c>
      <c r="L21" s="209"/>
      <c r="M21" s="209"/>
      <c r="N21" s="209"/>
      <c r="P21" s="209"/>
      <c r="Q21" s="209"/>
      <c r="R21" s="209"/>
    </row>
    <row r="22" spans="1:18" ht="23.1" customHeight="1" x14ac:dyDescent="0.4">
      <c r="A22" s="205">
        <v>19</v>
      </c>
      <c r="B22" s="206" t="s">
        <v>39</v>
      </c>
      <c r="C22" s="207">
        <v>38386</v>
      </c>
      <c r="D22" s="207">
        <v>11962</v>
      </c>
      <c r="E22" s="207">
        <v>4495</v>
      </c>
      <c r="F22" s="207">
        <v>20890</v>
      </c>
      <c r="G22" s="207">
        <v>14902</v>
      </c>
      <c r="H22" s="207">
        <v>11962</v>
      </c>
      <c r="I22" s="208">
        <f t="shared" si="0"/>
        <v>31.162402959412283</v>
      </c>
      <c r="J22" s="208">
        <f t="shared" si="1"/>
        <v>71.335567257060788</v>
      </c>
      <c r="K22" s="208">
        <f t="shared" si="2"/>
        <v>31.162402959412283</v>
      </c>
      <c r="L22" s="209"/>
      <c r="M22" s="209"/>
      <c r="N22" s="209"/>
      <c r="P22" s="209"/>
      <c r="Q22" s="209"/>
      <c r="R22" s="209"/>
    </row>
    <row r="23" spans="1:18" ht="23.1" customHeight="1" x14ac:dyDescent="0.4">
      <c r="A23" s="205">
        <v>20</v>
      </c>
      <c r="B23" s="206" t="s">
        <v>40</v>
      </c>
      <c r="C23" s="207">
        <v>2162</v>
      </c>
      <c r="D23" s="207">
        <v>2162</v>
      </c>
      <c r="E23" s="207">
        <v>894</v>
      </c>
      <c r="F23" s="207">
        <v>1905</v>
      </c>
      <c r="G23" s="207">
        <v>1655</v>
      </c>
      <c r="H23" s="207">
        <v>2052</v>
      </c>
      <c r="I23" s="208">
        <f t="shared" si="0"/>
        <v>100</v>
      </c>
      <c r="J23" s="208">
        <f t="shared" si="1"/>
        <v>86.876640419947506</v>
      </c>
      <c r="K23" s="208">
        <f t="shared" si="2"/>
        <v>94.912118408880659</v>
      </c>
      <c r="L23" s="209"/>
      <c r="M23" s="209"/>
      <c r="N23" s="209"/>
      <c r="P23" s="209"/>
      <c r="Q23" s="209"/>
      <c r="R23" s="209"/>
    </row>
    <row r="24" spans="1:18" ht="23.1" customHeight="1" x14ac:dyDescent="0.4">
      <c r="A24" s="205">
        <v>21</v>
      </c>
      <c r="B24" s="206" t="s">
        <v>41</v>
      </c>
      <c r="C24" s="207">
        <v>16181</v>
      </c>
      <c r="D24" s="207">
        <v>13078</v>
      </c>
      <c r="E24" s="207">
        <v>5769</v>
      </c>
      <c r="F24" s="207">
        <v>14553</v>
      </c>
      <c r="G24" s="207">
        <v>14553</v>
      </c>
      <c r="H24" s="207">
        <v>13868</v>
      </c>
      <c r="I24" s="208">
        <f t="shared" si="0"/>
        <v>80.823187689265183</v>
      </c>
      <c r="J24" s="208">
        <f t="shared" si="1"/>
        <v>100</v>
      </c>
      <c r="K24" s="208">
        <f t="shared" si="2"/>
        <v>85.70545701748965</v>
      </c>
      <c r="L24" s="209"/>
      <c r="M24" s="209"/>
      <c r="N24" s="209"/>
      <c r="P24" s="209"/>
      <c r="Q24" s="209"/>
      <c r="R24" s="209"/>
    </row>
    <row r="25" spans="1:18" ht="23.1" customHeight="1" x14ac:dyDescent="0.4">
      <c r="A25" s="205">
        <v>22</v>
      </c>
      <c r="B25" s="211" t="s">
        <v>42</v>
      </c>
      <c r="C25" s="207">
        <v>627</v>
      </c>
      <c r="D25" s="207">
        <v>277</v>
      </c>
      <c r="E25" s="207">
        <v>104</v>
      </c>
      <c r="F25" s="207">
        <v>301</v>
      </c>
      <c r="G25" s="207">
        <v>299</v>
      </c>
      <c r="H25" s="207">
        <v>581</v>
      </c>
      <c r="I25" s="208">
        <f t="shared" si="0"/>
        <v>44.178628389154703</v>
      </c>
      <c r="J25" s="208">
        <f t="shared" si="1"/>
        <v>99.33554817275747</v>
      </c>
      <c r="K25" s="208">
        <f t="shared" si="2"/>
        <v>92.663476874003194</v>
      </c>
      <c r="L25" s="209"/>
      <c r="M25" s="209"/>
      <c r="N25" s="209"/>
      <c r="P25" s="209"/>
      <c r="Q25" s="209"/>
      <c r="R25" s="209"/>
    </row>
    <row r="26" spans="1:18" ht="23.1" customHeight="1" x14ac:dyDescent="0.4">
      <c r="A26" s="205">
        <v>23</v>
      </c>
      <c r="B26" s="211" t="s">
        <v>43</v>
      </c>
      <c r="C26" s="207">
        <v>17809</v>
      </c>
      <c r="D26" s="207">
        <v>11569</v>
      </c>
      <c r="E26" s="207">
        <v>1118</v>
      </c>
      <c r="F26" s="207">
        <v>17221</v>
      </c>
      <c r="G26" s="207">
        <v>1317</v>
      </c>
      <c r="H26" s="207">
        <v>17808</v>
      </c>
      <c r="I26" s="208">
        <f t="shared" si="0"/>
        <v>64.961536301869842</v>
      </c>
      <c r="J26" s="208">
        <f t="shared" si="1"/>
        <v>7.6476395099007028</v>
      </c>
      <c r="K26" s="208">
        <f t="shared" si="2"/>
        <v>99.994384861586838</v>
      </c>
      <c r="L26" s="209"/>
      <c r="M26" s="209"/>
      <c r="N26" s="209"/>
      <c r="P26" s="209"/>
      <c r="Q26" s="209"/>
      <c r="R26" s="209"/>
    </row>
    <row r="27" spans="1:18" ht="23.1" customHeight="1" x14ac:dyDescent="0.4">
      <c r="A27" s="205">
        <v>24</v>
      </c>
      <c r="B27" s="211" t="s">
        <v>44</v>
      </c>
      <c r="C27" s="207">
        <v>9043</v>
      </c>
      <c r="D27" s="207">
        <v>6750</v>
      </c>
      <c r="E27" s="207">
        <v>1736</v>
      </c>
      <c r="F27" s="207">
        <v>4508</v>
      </c>
      <c r="G27" s="207">
        <v>4507</v>
      </c>
      <c r="H27" s="207">
        <v>8146</v>
      </c>
      <c r="I27" s="208">
        <f t="shared" si="0"/>
        <v>74.643370562866309</v>
      </c>
      <c r="J27" s="208">
        <f t="shared" si="1"/>
        <v>99.977817213842059</v>
      </c>
      <c r="K27" s="208">
        <f t="shared" si="2"/>
        <v>90.0807254229791</v>
      </c>
      <c r="L27" s="209"/>
      <c r="M27" s="209"/>
      <c r="N27" s="209"/>
      <c r="P27" s="209"/>
      <c r="Q27" s="209"/>
      <c r="R27" s="209"/>
    </row>
    <row r="28" spans="1:18" ht="23.1" customHeight="1" x14ac:dyDescent="0.4">
      <c r="A28" s="205">
        <v>25</v>
      </c>
      <c r="B28" s="206" t="s">
        <v>45</v>
      </c>
      <c r="C28" s="207">
        <v>1082</v>
      </c>
      <c r="D28" s="207">
        <v>738</v>
      </c>
      <c r="E28" s="207">
        <v>9</v>
      </c>
      <c r="F28" s="207">
        <v>477</v>
      </c>
      <c r="G28" s="207">
        <v>265</v>
      </c>
      <c r="H28" s="207">
        <v>1023</v>
      </c>
      <c r="I28" s="208">
        <f t="shared" si="0"/>
        <v>68.207024029574853</v>
      </c>
      <c r="J28" s="208">
        <f t="shared" si="1"/>
        <v>55.555555555555557</v>
      </c>
      <c r="K28" s="208">
        <f t="shared" si="2"/>
        <v>94.547134935304982</v>
      </c>
      <c r="L28" s="209"/>
      <c r="M28" s="209"/>
      <c r="N28" s="209"/>
      <c r="P28" s="209"/>
      <c r="Q28" s="209"/>
      <c r="R28" s="209"/>
    </row>
    <row r="29" spans="1:18" ht="23.1" customHeight="1" x14ac:dyDescent="0.4">
      <c r="A29" s="205">
        <v>26</v>
      </c>
      <c r="B29" s="211" t="s">
        <v>46</v>
      </c>
      <c r="C29" s="207">
        <v>45229</v>
      </c>
      <c r="D29" s="207">
        <v>42290</v>
      </c>
      <c r="E29" s="207">
        <v>601</v>
      </c>
      <c r="F29" s="207">
        <v>45189</v>
      </c>
      <c r="G29" s="207">
        <v>40055</v>
      </c>
      <c r="H29" s="207">
        <v>45257</v>
      </c>
      <c r="I29" s="208">
        <f t="shared" si="0"/>
        <v>93.501956709191006</v>
      </c>
      <c r="J29" s="208">
        <f t="shared" si="1"/>
        <v>88.638828033370956</v>
      </c>
      <c r="K29" s="208">
        <f t="shared" si="2"/>
        <v>100.06190718344425</v>
      </c>
      <c r="L29" s="209"/>
      <c r="M29" s="209"/>
      <c r="N29" s="209"/>
      <c r="P29" s="209"/>
      <c r="Q29" s="209"/>
      <c r="R29" s="209"/>
    </row>
    <row r="30" spans="1:18" ht="23.1" customHeight="1" x14ac:dyDescent="0.4">
      <c r="A30" s="205">
        <v>27</v>
      </c>
      <c r="B30" s="211" t="s">
        <v>47</v>
      </c>
      <c r="C30" s="207">
        <v>144975</v>
      </c>
      <c r="D30" s="207">
        <v>73473</v>
      </c>
      <c r="E30" s="207">
        <v>17803</v>
      </c>
      <c r="F30" s="207">
        <v>144971</v>
      </c>
      <c r="G30" s="207">
        <v>83893</v>
      </c>
      <c r="H30" s="207">
        <v>142973</v>
      </c>
      <c r="I30" s="208">
        <f t="shared" si="0"/>
        <v>50.679772374547341</v>
      </c>
      <c r="J30" s="208">
        <f t="shared" si="1"/>
        <v>57.868815142338818</v>
      </c>
      <c r="K30" s="208">
        <f t="shared" si="2"/>
        <v>98.619072253836876</v>
      </c>
      <c r="L30" s="209"/>
      <c r="M30" s="209"/>
      <c r="N30" s="209"/>
      <c r="P30" s="209"/>
      <c r="Q30" s="209"/>
      <c r="R30" s="209"/>
    </row>
    <row r="31" spans="1:18" ht="23.1" customHeight="1" x14ac:dyDescent="0.4">
      <c r="A31" s="205">
        <v>28</v>
      </c>
      <c r="B31" s="206" t="s">
        <v>48</v>
      </c>
      <c r="C31" s="207">
        <v>76274</v>
      </c>
      <c r="D31" s="207">
        <v>57559</v>
      </c>
      <c r="E31" s="207">
        <v>13639</v>
      </c>
      <c r="F31" s="207">
        <v>64648</v>
      </c>
      <c r="G31" s="207">
        <v>64648</v>
      </c>
      <c r="H31" s="207">
        <v>76274</v>
      </c>
      <c r="I31" s="208">
        <f t="shared" si="0"/>
        <v>75.463460681228199</v>
      </c>
      <c r="J31" s="208">
        <f t="shared" si="1"/>
        <v>100</v>
      </c>
      <c r="K31" s="208">
        <f t="shared" si="2"/>
        <v>100</v>
      </c>
      <c r="L31" s="209"/>
      <c r="M31" s="209"/>
      <c r="N31" s="209"/>
      <c r="P31" s="209"/>
      <c r="Q31" s="209"/>
      <c r="R31" s="209"/>
    </row>
    <row r="32" spans="1:18" ht="23.1" customHeight="1" x14ac:dyDescent="0.4">
      <c r="A32" s="205">
        <v>29</v>
      </c>
      <c r="B32" s="206" t="s">
        <v>49</v>
      </c>
      <c r="C32" s="207">
        <v>95856</v>
      </c>
      <c r="D32" s="207">
        <v>80429</v>
      </c>
      <c r="E32" s="207">
        <v>71199</v>
      </c>
      <c r="F32" s="207">
        <v>95856</v>
      </c>
      <c r="G32" s="207">
        <v>95856</v>
      </c>
      <c r="H32" s="207">
        <v>7475</v>
      </c>
      <c r="I32" s="208">
        <f t="shared" si="0"/>
        <v>83.906067434485067</v>
      </c>
      <c r="J32" s="208">
        <f t="shared" si="1"/>
        <v>100</v>
      </c>
      <c r="K32" s="208">
        <f t="shared" si="2"/>
        <v>7.7981555666833584</v>
      </c>
      <c r="L32" s="209"/>
      <c r="M32" s="209"/>
      <c r="N32" s="209"/>
      <c r="P32" s="209"/>
      <c r="Q32" s="209"/>
      <c r="R32" s="209"/>
    </row>
    <row r="33" spans="1:18" ht="23.1" customHeight="1" x14ac:dyDescent="0.4">
      <c r="A33" s="205">
        <v>30</v>
      </c>
      <c r="B33" s="206" t="s">
        <v>50</v>
      </c>
      <c r="C33" s="207">
        <v>258</v>
      </c>
      <c r="D33" s="207">
        <v>249</v>
      </c>
      <c r="E33" s="207">
        <v>83</v>
      </c>
      <c r="F33" s="207">
        <v>256</v>
      </c>
      <c r="G33" s="207">
        <v>75</v>
      </c>
      <c r="H33" s="207">
        <v>257</v>
      </c>
      <c r="I33" s="208">
        <f t="shared" si="0"/>
        <v>96.511627906976756</v>
      </c>
      <c r="J33" s="208">
        <f t="shared" si="1"/>
        <v>29.296875</v>
      </c>
      <c r="K33" s="208">
        <f t="shared" si="2"/>
        <v>99.612403100775197</v>
      </c>
      <c r="L33" s="209"/>
      <c r="M33" s="209"/>
      <c r="N33" s="209"/>
      <c r="P33" s="209"/>
      <c r="Q33" s="209"/>
      <c r="R33" s="209"/>
    </row>
    <row r="34" spans="1:18" ht="23.1" customHeight="1" x14ac:dyDescent="0.4">
      <c r="A34" s="205">
        <v>31</v>
      </c>
      <c r="B34" s="206" t="s">
        <v>51</v>
      </c>
      <c r="C34" s="207">
        <v>0</v>
      </c>
      <c r="D34" s="207">
        <v>0</v>
      </c>
      <c r="E34" s="207">
        <v>0</v>
      </c>
      <c r="F34" s="207">
        <v>0</v>
      </c>
      <c r="G34" s="207">
        <v>0</v>
      </c>
      <c r="H34" s="207">
        <v>0</v>
      </c>
      <c r="I34" s="208" t="e">
        <f t="shared" si="0"/>
        <v>#DIV/0!</v>
      </c>
      <c r="J34" s="208" t="e">
        <f t="shared" si="1"/>
        <v>#DIV/0!</v>
      </c>
      <c r="K34" s="208" t="e">
        <f t="shared" si="2"/>
        <v>#DIV/0!</v>
      </c>
      <c r="L34" s="209"/>
      <c r="M34" s="209"/>
      <c r="N34" s="209"/>
      <c r="P34" s="209"/>
      <c r="Q34" s="209"/>
      <c r="R34" s="209"/>
    </row>
    <row r="35" spans="1:18" ht="23.1" customHeight="1" x14ac:dyDescent="0.4">
      <c r="A35" s="205">
        <v>32</v>
      </c>
      <c r="B35" s="206" t="s">
        <v>52</v>
      </c>
      <c r="C35" s="207">
        <v>680</v>
      </c>
      <c r="D35" s="207">
        <v>680</v>
      </c>
      <c r="E35" s="207">
        <v>183</v>
      </c>
      <c r="F35" s="207">
        <v>0</v>
      </c>
      <c r="G35" s="207">
        <v>0</v>
      </c>
      <c r="H35" s="207">
        <v>0</v>
      </c>
      <c r="I35" s="208">
        <f t="shared" si="0"/>
        <v>100</v>
      </c>
      <c r="J35" s="208" t="e">
        <f t="shared" si="1"/>
        <v>#DIV/0!</v>
      </c>
      <c r="K35" s="208">
        <f t="shared" si="2"/>
        <v>0</v>
      </c>
      <c r="L35" s="209"/>
      <c r="M35" s="209"/>
      <c r="N35" s="209"/>
      <c r="P35" s="209"/>
      <c r="Q35" s="209"/>
      <c r="R35" s="209"/>
    </row>
    <row r="36" spans="1:18" ht="23.1" customHeight="1" x14ac:dyDescent="0.4">
      <c r="A36" s="205">
        <v>33</v>
      </c>
      <c r="B36" s="206" t="s">
        <v>53</v>
      </c>
      <c r="C36" s="207">
        <v>877</v>
      </c>
      <c r="D36" s="207">
        <v>860</v>
      </c>
      <c r="E36" s="207">
        <v>151</v>
      </c>
      <c r="F36" s="207">
        <v>742</v>
      </c>
      <c r="G36" s="207">
        <v>363</v>
      </c>
      <c r="H36" s="207">
        <v>875</v>
      </c>
      <c r="I36" s="208">
        <f t="shared" si="0"/>
        <v>98.061573546180156</v>
      </c>
      <c r="J36" s="208">
        <f t="shared" si="1"/>
        <v>48.921832884097036</v>
      </c>
      <c r="K36" s="208">
        <f t="shared" si="2"/>
        <v>99.771949828962363</v>
      </c>
      <c r="L36" s="209"/>
      <c r="M36" s="209"/>
      <c r="N36" s="209"/>
      <c r="P36" s="209"/>
      <c r="Q36" s="209"/>
      <c r="R36" s="209"/>
    </row>
    <row r="37" spans="1:18" ht="23.1" customHeight="1" x14ac:dyDescent="0.4">
      <c r="A37" s="205">
        <v>34</v>
      </c>
      <c r="B37" s="206" t="s">
        <v>57</v>
      </c>
      <c r="C37" s="207">
        <v>2570154</v>
      </c>
      <c r="D37" s="207">
        <v>1978347</v>
      </c>
      <c r="E37" s="207">
        <v>222326</v>
      </c>
      <c r="F37" s="207">
        <v>225874</v>
      </c>
      <c r="G37" s="207">
        <v>225874</v>
      </c>
      <c r="H37" s="207">
        <v>1582526</v>
      </c>
      <c r="I37" s="208">
        <f t="shared" si="0"/>
        <v>76.973870048253929</v>
      </c>
      <c r="J37" s="208">
        <f t="shared" si="1"/>
        <v>100</v>
      </c>
      <c r="K37" s="208">
        <f t="shared" si="2"/>
        <v>61.57319755936804</v>
      </c>
      <c r="L37" s="209"/>
      <c r="M37" s="209"/>
      <c r="N37" s="209"/>
      <c r="P37" s="209"/>
      <c r="Q37" s="209"/>
      <c r="R37" s="209"/>
    </row>
    <row r="38" spans="1:18" ht="23.1" customHeight="1" x14ac:dyDescent="0.4">
      <c r="A38" s="205">
        <v>35</v>
      </c>
      <c r="B38" s="206" t="s">
        <v>58</v>
      </c>
      <c r="C38" s="207">
        <v>1774013</v>
      </c>
      <c r="D38" s="207">
        <v>1705194</v>
      </c>
      <c r="E38" s="207">
        <v>80423</v>
      </c>
      <c r="F38" s="207">
        <v>1589078</v>
      </c>
      <c r="G38" s="207">
        <v>1042977</v>
      </c>
      <c r="H38" s="207">
        <v>1168784</v>
      </c>
      <c r="I38" s="208">
        <f t="shared" si="0"/>
        <v>96.120716139058743</v>
      </c>
      <c r="J38" s="208">
        <f t="shared" si="1"/>
        <v>65.634097256396473</v>
      </c>
      <c r="K38" s="208">
        <f t="shared" si="2"/>
        <v>65.883620920478037</v>
      </c>
      <c r="L38" s="209"/>
      <c r="M38" s="209"/>
      <c r="N38" s="209"/>
      <c r="P38" s="209"/>
      <c r="Q38" s="209"/>
      <c r="R38" s="209"/>
    </row>
    <row r="39" spans="1:18" ht="23.1" customHeight="1" x14ac:dyDescent="0.4">
      <c r="A39" s="205">
        <v>36</v>
      </c>
      <c r="B39" s="206" t="s">
        <v>64</v>
      </c>
      <c r="C39" s="207">
        <v>0</v>
      </c>
      <c r="D39" s="207">
        <v>0</v>
      </c>
      <c r="E39" s="207">
        <v>0</v>
      </c>
      <c r="F39" s="207">
        <v>0</v>
      </c>
      <c r="G39" s="207">
        <v>0</v>
      </c>
      <c r="H39" s="207">
        <v>0</v>
      </c>
      <c r="I39" s="208" t="e">
        <f t="shared" si="0"/>
        <v>#DIV/0!</v>
      </c>
      <c r="J39" s="208" t="e">
        <f t="shared" si="1"/>
        <v>#DIV/0!</v>
      </c>
      <c r="K39" s="208" t="e">
        <f t="shared" si="2"/>
        <v>#DIV/0!</v>
      </c>
      <c r="L39" s="209"/>
      <c r="M39" s="209"/>
      <c r="N39" s="209"/>
      <c r="P39" s="209"/>
      <c r="Q39" s="209"/>
      <c r="R39" s="209"/>
    </row>
    <row r="40" spans="1:18" ht="23.1" customHeight="1" x14ac:dyDescent="0.4">
      <c r="A40" s="205">
        <v>37</v>
      </c>
      <c r="B40" s="206" t="s">
        <v>65</v>
      </c>
      <c r="C40" s="207">
        <v>0</v>
      </c>
      <c r="D40" s="207">
        <v>0</v>
      </c>
      <c r="E40" s="207">
        <v>0</v>
      </c>
      <c r="F40" s="207">
        <v>0</v>
      </c>
      <c r="G40" s="207">
        <v>0</v>
      </c>
      <c r="H40" s="207">
        <v>0</v>
      </c>
      <c r="I40" s="208" t="e">
        <f t="shared" si="0"/>
        <v>#DIV/0!</v>
      </c>
      <c r="J40" s="208" t="e">
        <f t="shared" si="1"/>
        <v>#DIV/0!</v>
      </c>
      <c r="K40" s="208" t="e">
        <f t="shared" si="2"/>
        <v>#DIV/0!</v>
      </c>
      <c r="L40" s="209"/>
      <c r="M40" s="209"/>
      <c r="N40" s="209"/>
      <c r="P40" s="209"/>
      <c r="Q40" s="209"/>
      <c r="R40" s="209"/>
    </row>
    <row r="41" spans="1:18" ht="23.1" customHeight="1" x14ac:dyDescent="0.4">
      <c r="A41" s="205">
        <v>38</v>
      </c>
      <c r="B41" s="206" t="s">
        <v>66</v>
      </c>
      <c r="C41" s="207">
        <v>0</v>
      </c>
      <c r="D41" s="207">
        <v>0</v>
      </c>
      <c r="E41" s="207">
        <v>0</v>
      </c>
      <c r="F41" s="207">
        <v>0</v>
      </c>
      <c r="G41" s="207">
        <v>0</v>
      </c>
      <c r="H41" s="207">
        <v>0</v>
      </c>
      <c r="I41" s="208" t="e">
        <f t="shared" si="0"/>
        <v>#DIV/0!</v>
      </c>
      <c r="J41" s="208" t="e">
        <f t="shared" si="1"/>
        <v>#DIV/0!</v>
      </c>
      <c r="K41" s="208" t="e">
        <f t="shared" si="2"/>
        <v>#DIV/0!</v>
      </c>
      <c r="L41" s="209"/>
      <c r="M41" s="209"/>
      <c r="N41" s="209"/>
      <c r="P41" s="209"/>
      <c r="Q41" s="209"/>
      <c r="R41" s="209"/>
    </row>
    <row r="42" spans="1:18" ht="23.1" customHeight="1" x14ac:dyDescent="0.4">
      <c r="A42" s="205">
        <v>39</v>
      </c>
      <c r="B42" s="206" t="s">
        <v>69</v>
      </c>
      <c r="C42" s="207">
        <v>0</v>
      </c>
      <c r="D42" s="207">
        <v>0</v>
      </c>
      <c r="E42" s="207">
        <v>0</v>
      </c>
      <c r="F42" s="207">
        <v>0</v>
      </c>
      <c r="G42" s="207">
        <v>0</v>
      </c>
      <c r="H42" s="207">
        <v>0</v>
      </c>
      <c r="I42" s="208" t="e">
        <f t="shared" si="0"/>
        <v>#DIV/0!</v>
      </c>
      <c r="J42" s="208" t="e">
        <f t="shared" si="1"/>
        <v>#DIV/0!</v>
      </c>
      <c r="K42" s="208" t="e">
        <f t="shared" si="2"/>
        <v>#DIV/0!</v>
      </c>
      <c r="L42" s="209"/>
      <c r="M42" s="209"/>
      <c r="N42" s="209"/>
      <c r="P42" s="209"/>
      <c r="Q42" s="209"/>
      <c r="R42" s="209"/>
    </row>
    <row r="43" spans="1:18" ht="23.1" customHeight="1" x14ac:dyDescent="0.4">
      <c r="A43" s="205">
        <v>40</v>
      </c>
      <c r="B43" s="206" t="s">
        <v>73</v>
      </c>
      <c r="C43" s="207">
        <v>0</v>
      </c>
      <c r="D43" s="207">
        <v>0</v>
      </c>
      <c r="E43" s="207">
        <v>0</v>
      </c>
      <c r="F43" s="207">
        <v>0</v>
      </c>
      <c r="G43" s="207">
        <v>0</v>
      </c>
      <c r="H43" s="207">
        <v>0</v>
      </c>
      <c r="I43" s="208" t="e">
        <f t="shared" si="0"/>
        <v>#DIV/0!</v>
      </c>
      <c r="J43" s="208" t="e">
        <f t="shared" si="1"/>
        <v>#DIV/0!</v>
      </c>
      <c r="K43" s="208" t="e">
        <f t="shared" si="2"/>
        <v>#DIV/0!</v>
      </c>
      <c r="L43" s="209"/>
      <c r="M43" s="209"/>
      <c r="N43" s="209"/>
      <c r="P43" s="209"/>
      <c r="Q43" s="209"/>
      <c r="R43" s="209"/>
    </row>
    <row r="44" spans="1:18" ht="23.1" customHeight="1" x14ac:dyDescent="0.4">
      <c r="A44" s="205">
        <v>41</v>
      </c>
      <c r="B44" s="206" t="s">
        <v>74</v>
      </c>
      <c r="C44" s="207">
        <v>0</v>
      </c>
      <c r="D44" s="207">
        <v>0</v>
      </c>
      <c r="E44" s="207">
        <v>0</v>
      </c>
      <c r="F44" s="207">
        <v>0</v>
      </c>
      <c r="G44" s="207">
        <v>0</v>
      </c>
      <c r="H44" s="207">
        <v>0</v>
      </c>
      <c r="I44" s="208" t="e">
        <f t="shared" si="0"/>
        <v>#DIV/0!</v>
      </c>
      <c r="J44" s="208" t="e">
        <f t="shared" si="1"/>
        <v>#DIV/0!</v>
      </c>
      <c r="K44" s="208" t="e">
        <f t="shared" si="2"/>
        <v>#DIV/0!</v>
      </c>
      <c r="L44" s="209"/>
      <c r="M44" s="209"/>
      <c r="N44" s="209"/>
      <c r="P44" s="209"/>
      <c r="Q44" s="209"/>
      <c r="R44" s="209"/>
    </row>
    <row r="45" spans="1:18" ht="23.1" customHeight="1" x14ac:dyDescent="0.4">
      <c r="A45" s="205">
        <v>42</v>
      </c>
      <c r="B45" s="206" t="s">
        <v>75</v>
      </c>
      <c r="C45" s="207">
        <v>0</v>
      </c>
      <c r="D45" s="207">
        <v>0</v>
      </c>
      <c r="E45" s="207">
        <v>0</v>
      </c>
      <c r="F45" s="207">
        <v>0</v>
      </c>
      <c r="G45" s="207">
        <v>0</v>
      </c>
      <c r="H45" s="207">
        <v>0</v>
      </c>
      <c r="I45" s="208" t="e">
        <f t="shared" si="0"/>
        <v>#DIV/0!</v>
      </c>
      <c r="J45" s="208" t="e">
        <f t="shared" si="1"/>
        <v>#DIV/0!</v>
      </c>
      <c r="K45" s="208" t="e">
        <f t="shared" si="2"/>
        <v>#DIV/0!</v>
      </c>
      <c r="L45" s="209"/>
      <c r="M45" s="209"/>
      <c r="N45" s="209"/>
      <c r="P45" s="209"/>
      <c r="Q45" s="209"/>
      <c r="R45" s="209"/>
    </row>
    <row r="46" spans="1:18" ht="23.1" customHeight="1" x14ac:dyDescent="0.4">
      <c r="A46" s="205">
        <v>43</v>
      </c>
      <c r="B46" s="206" t="s">
        <v>76</v>
      </c>
      <c r="C46" s="207">
        <v>107277</v>
      </c>
      <c r="D46" s="207">
        <v>0</v>
      </c>
      <c r="E46" s="207">
        <v>277</v>
      </c>
      <c r="F46" s="207">
        <v>107277</v>
      </c>
      <c r="G46" s="207">
        <v>107277</v>
      </c>
      <c r="H46" s="207">
        <v>107277</v>
      </c>
      <c r="I46" s="208">
        <f t="shared" si="0"/>
        <v>0</v>
      </c>
      <c r="J46" s="208">
        <f t="shared" si="1"/>
        <v>100</v>
      </c>
      <c r="K46" s="208">
        <f t="shared" si="2"/>
        <v>100</v>
      </c>
      <c r="L46" s="209"/>
      <c r="M46" s="209"/>
      <c r="N46" s="209"/>
      <c r="P46" s="209"/>
      <c r="Q46" s="209"/>
      <c r="R46" s="209"/>
    </row>
    <row r="47" spans="1:18" ht="23.1" customHeight="1" x14ac:dyDescent="0.4">
      <c r="A47" s="205">
        <v>44</v>
      </c>
      <c r="B47" s="206" t="s">
        <v>80</v>
      </c>
      <c r="C47" s="207">
        <v>2040325</v>
      </c>
      <c r="D47" s="207">
        <v>1782334</v>
      </c>
      <c r="E47" s="207">
        <v>367152</v>
      </c>
      <c r="F47" s="207">
        <v>0</v>
      </c>
      <c r="G47" s="207">
        <v>0</v>
      </c>
      <c r="H47" s="207">
        <v>2040325</v>
      </c>
      <c r="I47" s="208">
        <f>D47/C47*100</f>
        <v>87.355396811782441</v>
      </c>
      <c r="J47" s="208" t="e">
        <f>G47/F47*100</f>
        <v>#DIV/0!</v>
      </c>
      <c r="K47" s="208">
        <f>H47/C47*100</f>
        <v>100</v>
      </c>
      <c r="L47" s="209"/>
      <c r="M47" s="209"/>
      <c r="N47" s="209"/>
      <c r="P47" s="209"/>
      <c r="Q47" s="209"/>
      <c r="R47" s="209"/>
    </row>
    <row r="48" spans="1:18" ht="23.1" customHeight="1" x14ac:dyDescent="0.4">
      <c r="A48" s="205">
        <v>45</v>
      </c>
      <c r="B48" s="206" t="s">
        <v>81</v>
      </c>
      <c r="C48" s="207">
        <v>0</v>
      </c>
      <c r="D48" s="207">
        <v>0</v>
      </c>
      <c r="E48" s="207">
        <v>0</v>
      </c>
      <c r="F48" s="207">
        <v>0</v>
      </c>
      <c r="G48" s="207">
        <v>0</v>
      </c>
      <c r="H48" s="207">
        <v>0</v>
      </c>
      <c r="I48" s="208" t="e">
        <f t="shared" si="0"/>
        <v>#DIV/0!</v>
      </c>
      <c r="J48" s="208" t="e">
        <f t="shared" si="1"/>
        <v>#DIV/0!</v>
      </c>
      <c r="K48" s="208" t="e">
        <f t="shared" si="2"/>
        <v>#DIV/0!</v>
      </c>
      <c r="L48" s="209"/>
      <c r="M48" s="209"/>
      <c r="N48" s="209"/>
      <c r="P48" s="209"/>
      <c r="Q48" s="209"/>
      <c r="R48" s="209"/>
    </row>
    <row r="49" spans="1:18" s="216" customFormat="1" ht="24.75" customHeight="1" x14ac:dyDescent="0.4">
      <c r="A49" s="212"/>
      <c r="B49" s="213" t="s">
        <v>287</v>
      </c>
      <c r="C49" s="214">
        <f>SUM(C4:C48)</f>
        <v>18013837</v>
      </c>
      <c r="D49" s="214">
        <f t="shared" ref="D49:H49" si="3">SUM(D4:D48)</f>
        <v>14537815</v>
      </c>
      <c r="E49" s="214">
        <f t="shared" si="3"/>
        <v>2070635</v>
      </c>
      <c r="F49" s="214">
        <f t="shared" si="3"/>
        <v>8799295</v>
      </c>
      <c r="G49" s="214">
        <f t="shared" si="3"/>
        <v>5841821</v>
      </c>
      <c r="H49" s="214">
        <f t="shared" si="3"/>
        <v>13472027</v>
      </c>
      <c r="I49" s="215">
        <f t="shared" si="0"/>
        <v>80.703600237972623</v>
      </c>
      <c r="J49" s="215">
        <f t="shared" si="1"/>
        <v>66.389648261593678</v>
      </c>
      <c r="K49" s="215">
        <f t="shared" si="2"/>
        <v>74.787103935713418</v>
      </c>
      <c r="L49" s="209"/>
      <c r="M49" s="209"/>
      <c r="N49" s="209"/>
      <c r="P49" s="209"/>
      <c r="Q49" s="209"/>
      <c r="R49" s="209"/>
    </row>
  </sheetData>
  <mergeCells count="2">
    <mergeCell ref="A1:K1"/>
    <mergeCell ref="A2:K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L9" sqref="L9"/>
    </sheetView>
  </sheetViews>
  <sheetFormatPr defaultRowHeight="15" x14ac:dyDescent="0.25"/>
  <cols>
    <col min="1" max="1" width="10" customWidth="1"/>
    <col min="2" max="2" width="35.5703125" customWidth="1"/>
    <col min="3" max="3" width="19.28515625" customWidth="1"/>
    <col min="4" max="4" width="28.5703125" customWidth="1"/>
    <col min="5" max="5" width="28.85546875" customWidth="1"/>
  </cols>
  <sheetData>
    <row r="1" spans="1:5" ht="33.75" x14ac:dyDescent="0.25">
      <c r="A1" s="1007" t="s">
        <v>305</v>
      </c>
      <c r="B1" s="1007"/>
      <c r="C1" s="1007"/>
      <c r="D1" s="1007"/>
      <c r="E1" s="1007"/>
    </row>
    <row r="2" spans="1:5" s="223" customFormat="1" ht="15.75" x14ac:dyDescent="0.25">
      <c r="A2" s="1008" t="s">
        <v>306</v>
      </c>
      <c r="B2" s="1008" t="s">
        <v>307</v>
      </c>
      <c r="C2" s="1008" t="s">
        <v>308</v>
      </c>
      <c r="D2" s="1008" t="s">
        <v>309</v>
      </c>
      <c r="E2" s="1008" t="s">
        <v>310</v>
      </c>
    </row>
    <row r="3" spans="1:5" s="223" customFormat="1" ht="41.25" customHeight="1" x14ac:dyDescent="0.25">
      <c r="A3" s="1008"/>
      <c r="B3" s="1008"/>
      <c r="C3" s="1008"/>
      <c r="D3" s="1008"/>
      <c r="E3" s="1008"/>
    </row>
    <row r="4" spans="1:5" ht="26.25" x14ac:dyDescent="0.25">
      <c r="A4" s="217">
        <v>1</v>
      </c>
      <c r="B4" s="217">
        <v>2</v>
      </c>
      <c r="C4" s="217">
        <v>3</v>
      </c>
      <c r="D4" s="217">
        <v>4</v>
      </c>
      <c r="E4" s="218" t="s">
        <v>311</v>
      </c>
    </row>
    <row r="5" spans="1:5" ht="26.25" x14ac:dyDescent="0.25">
      <c r="A5" s="219">
        <v>1</v>
      </c>
      <c r="B5" s="220" t="s">
        <v>312</v>
      </c>
      <c r="C5" s="219">
        <v>318104</v>
      </c>
      <c r="D5" s="219">
        <v>229307</v>
      </c>
      <c r="E5" s="221">
        <f t="shared" ref="E5:E35" si="0">D5/C5*100</f>
        <v>72.08554435027537</v>
      </c>
    </row>
    <row r="6" spans="1:5" ht="26.25" x14ac:dyDescent="0.25">
      <c r="A6" s="219">
        <v>2</v>
      </c>
      <c r="B6" s="220" t="s">
        <v>313</v>
      </c>
      <c r="C6" s="219">
        <v>140254</v>
      </c>
      <c r="D6" s="219">
        <v>99781</v>
      </c>
      <c r="E6" s="221">
        <f t="shared" si="0"/>
        <v>71.14306900337958</v>
      </c>
    </row>
    <row r="7" spans="1:5" ht="26.25" x14ac:dyDescent="0.25">
      <c r="A7" s="219">
        <v>3</v>
      </c>
      <c r="B7" s="220" t="s">
        <v>314</v>
      </c>
      <c r="C7" s="219">
        <v>136572</v>
      </c>
      <c r="D7" s="219">
        <v>92594</v>
      </c>
      <c r="E7" s="221">
        <f t="shared" si="0"/>
        <v>67.798670298450631</v>
      </c>
    </row>
    <row r="8" spans="1:5" ht="26.25" x14ac:dyDescent="0.25">
      <c r="A8" s="219">
        <v>4</v>
      </c>
      <c r="B8" s="220" t="s">
        <v>315</v>
      </c>
      <c r="C8" s="219">
        <v>174969</v>
      </c>
      <c r="D8" s="219">
        <v>117929</v>
      </c>
      <c r="E8" s="221">
        <f t="shared" si="0"/>
        <v>67.399939417839732</v>
      </c>
    </row>
    <row r="9" spans="1:5" ht="26.25" x14ac:dyDescent="0.25">
      <c r="A9" s="219">
        <v>5</v>
      </c>
      <c r="B9" s="220" t="s">
        <v>316</v>
      </c>
      <c r="C9" s="219">
        <v>252487</v>
      </c>
      <c r="D9" s="219">
        <v>167711</v>
      </c>
      <c r="E9" s="221">
        <f t="shared" si="0"/>
        <v>66.423617849631867</v>
      </c>
    </row>
    <row r="10" spans="1:5" ht="26.25" x14ac:dyDescent="0.25">
      <c r="A10" s="219">
        <v>6</v>
      </c>
      <c r="B10" s="220" t="s">
        <v>317</v>
      </c>
      <c r="C10" s="219">
        <v>285712</v>
      </c>
      <c r="D10" s="219">
        <v>188245</v>
      </c>
      <c r="E10" s="221">
        <f t="shared" si="0"/>
        <v>65.886277090216723</v>
      </c>
    </row>
    <row r="11" spans="1:5" ht="26.25" x14ac:dyDescent="0.25">
      <c r="A11" s="219">
        <v>7</v>
      </c>
      <c r="B11" s="220" t="s">
        <v>318</v>
      </c>
      <c r="C11" s="219">
        <v>274511</v>
      </c>
      <c r="D11" s="219">
        <v>179654</v>
      </c>
      <c r="E11" s="221">
        <f t="shared" si="0"/>
        <v>65.445100560633279</v>
      </c>
    </row>
    <row r="12" spans="1:5" ht="26.25" x14ac:dyDescent="0.25">
      <c r="A12" s="219">
        <v>8</v>
      </c>
      <c r="B12" s="220" t="s">
        <v>319</v>
      </c>
      <c r="C12" s="219">
        <v>242292</v>
      </c>
      <c r="D12" s="219">
        <v>155482</v>
      </c>
      <c r="E12" s="221">
        <f t="shared" si="0"/>
        <v>64.171330460766356</v>
      </c>
    </row>
    <row r="13" spans="1:5" ht="26.25" x14ac:dyDescent="0.25">
      <c r="A13" s="219">
        <v>9</v>
      </c>
      <c r="B13" s="220" t="s">
        <v>320</v>
      </c>
      <c r="C13" s="219">
        <v>57750</v>
      </c>
      <c r="D13" s="219">
        <v>35392</v>
      </c>
      <c r="E13" s="221">
        <f t="shared" si="0"/>
        <v>61.284848484848489</v>
      </c>
    </row>
    <row r="14" spans="1:5" ht="26.25" x14ac:dyDescent="0.25">
      <c r="A14" s="219">
        <v>10</v>
      </c>
      <c r="B14" s="220" t="s">
        <v>321</v>
      </c>
      <c r="C14" s="219">
        <v>287040</v>
      </c>
      <c r="D14" s="219">
        <v>173964</v>
      </c>
      <c r="E14" s="221">
        <f t="shared" si="0"/>
        <v>60.606187290969906</v>
      </c>
    </row>
    <row r="15" spans="1:5" ht="52.5" x14ac:dyDescent="0.25">
      <c r="A15" s="219">
        <v>11</v>
      </c>
      <c r="B15" s="220" t="s">
        <v>104</v>
      </c>
      <c r="C15" s="219">
        <v>114801</v>
      </c>
      <c r="D15" s="219">
        <v>68333</v>
      </c>
      <c r="E15" s="221">
        <f t="shared" si="0"/>
        <v>59.523000670725864</v>
      </c>
    </row>
    <row r="16" spans="1:5" ht="26.25" x14ac:dyDescent="0.25">
      <c r="A16" s="219">
        <v>12</v>
      </c>
      <c r="B16" s="220" t="s">
        <v>95</v>
      </c>
      <c r="C16" s="219">
        <v>511614</v>
      </c>
      <c r="D16" s="219">
        <v>295063</v>
      </c>
      <c r="E16" s="221">
        <f t="shared" si="0"/>
        <v>57.672972201698933</v>
      </c>
    </row>
    <row r="17" spans="1:5" ht="26.25" x14ac:dyDescent="0.25">
      <c r="A17" s="219">
        <v>13</v>
      </c>
      <c r="B17" s="220" t="s">
        <v>322</v>
      </c>
      <c r="C17" s="219">
        <v>400997</v>
      </c>
      <c r="D17" s="219">
        <v>228176</v>
      </c>
      <c r="E17" s="221">
        <f t="shared" si="0"/>
        <v>56.902171337940189</v>
      </c>
    </row>
    <row r="18" spans="1:5" ht="26.25" x14ac:dyDescent="0.25">
      <c r="A18" s="219">
        <v>14</v>
      </c>
      <c r="B18" s="220" t="s">
        <v>111</v>
      </c>
      <c r="C18" s="219">
        <v>43028</v>
      </c>
      <c r="D18" s="219">
        <v>24240</v>
      </c>
      <c r="E18" s="221">
        <f t="shared" si="0"/>
        <v>56.335409500790178</v>
      </c>
    </row>
    <row r="19" spans="1:5" ht="26.25" x14ac:dyDescent="0.25">
      <c r="A19" s="219">
        <v>15</v>
      </c>
      <c r="B19" s="220" t="s">
        <v>323</v>
      </c>
      <c r="C19" s="219">
        <v>108488</v>
      </c>
      <c r="D19" s="219">
        <v>60726</v>
      </c>
      <c r="E19" s="221">
        <f t="shared" si="0"/>
        <v>55.974854361772728</v>
      </c>
    </row>
    <row r="20" spans="1:5" ht="26.25" x14ac:dyDescent="0.25">
      <c r="A20" s="219">
        <v>16</v>
      </c>
      <c r="B20" s="220" t="s">
        <v>324</v>
      </c>
      <c r="C20" s="219">
        <v>213863</v>
      </c>
      <c r="D20" s="219">
        <v>119562</v>
      </c>
      <c r="E20" s="221">
        <f t="shared" si="0"/>
        <v>55.905883673192648</v>
      </c>
    </row>
    <row r="21" spans="1:5" ht="26.25" x14ac:dyDescent="0.25">
      <c r="A21" s="219">
        <v>17</v>
      </c>
      <c r="B21" s="220" t="s">
        <v>325</v>
      </c>
      <c r="C21" s="219">
        <v>281660</v>
      </c>
      <c r="D21" s="219">
        <v>154068</v>
      </c>
      <c r="E21" s="221">
        <f t="shared" si="0"/>
        <v>54.699992899240222</v>
      </c>
    </row>
    <row r="22" spans="1:5" ht="26.25" x14ac:dyDescent="0.25">
      <c r="A22" s="219">
        <v>18</v>
      </c>
      <c r="B22" s="220" t="s">
        <v>326</v>
      </c>
      <c r="C22" s="219">
        <v>407675</v>
      </c>
      <c r="D22" s="219">
        <v>219725</v>
      </c>
      <c r="E22" s="221">
        <f t="shared" si="0"/>
        <v>53.897099405163431</v>
      </c>
    </row>
    <row r="23" spans="1:5" ht="26.25" x14ac:dyDescent="0.25">
      <c r="A23" s="219">
        <v>19</v>
      </c>
      <c r="B23" s="220" t="s">
        <v>327</v>
      </c>
      <c r="C23" s="219">
        <v>247657</v>
      </c>
      <c r="D23" s="219">
        <v>130336</v>
      </c>
      <c r="E23" s="221">
        <f t="shared" si="0"/>
        <v>52.627626111920925</v>
      </c>
    </row>
    <row r="24" spans="1:5" ht="52.5" x14ac:dyDescent="0.25">
      <c r="A24" s="219">
        <v>20</v>
      </c>
      <c r="B24" s="220" t="s">
        <v>328</v>
      </c>
      <c r="C24" s="219">
        <v>224423</v>
      </c>
      <c r="D24" s="219">
        <v>116401</v>
      </c>
      <c r="E24" s="221">
        <f t="shared" si="0"/>
        <v>51.866787272249283</v>
      </c>
    </row>
    <row r="25" spans="1:5" ht="26.25" x14ac:dyDescent="0.25">
      <c r="A25" s="219">
        <v>21</v>
      </c>
      <c r="B25" s="220" t="s">
        <v>96</v>
      </c>
      <c r="C25" s="219">
        <v>615850</v>
      </c>
      <c r="D25" s="219">
        <v>316854</v>
      </c>
      <c r="E25" s="221">
        <f t="shared" si="0"/>
        <v>51.449866038808153</v>
      </c>
    </row>
    <row r="26" spans="1:5" ht="26.25" x14ac:dyDescent="0.25">
      <c r="A26" s="219">
        <v>22</v>
      </c>
      <c r="B26" s="220" t="s">
        <v>329</v>
      </c>
      <c r="C26" s="219">
        <v>510242</v>
      </c>
      <c r="D26" s="219">
        <v>262166</v>
      </c>
      <c r="E26" s="221">
        <f t="shared" si="0"/>
        <v>51.38071738508394</v>
      </c>
    </row>
    <row r="27" spans="1:5" ht="26.25" x14ac:dyDescent="0.25">
      <c r="A27" s="219">
        <v>23</v>
      </c>
      <c r="B27" s="220" t="s">
        <v>330</v>
      </c>
      <c r="C27" s="219">
        <v>322547</v>
      </c>
      <c r="D27" s="219">
        <v>163394</v>
      </c>
      <c r="E27" s="221">
        <f t="shared" si="0"/>
        <v>50.657423569278272</v>
      </c>
    </row>
    <row r="28" spans="1:5" ht="26.25" x14ac:dyDescent="0.25">
      <c r="A28" s="219">
        <v>24</v>
      </c>
      <c r="B28" s="220" t="s">
        <v>331</v>
      </c>
      <c r="C28" s="219">
        <v>231277</v>
      </c>
      <c r="D28" s="219">
        <v>115432</v>
      </c>
      <c r="E28" s="221">
        <f t="shared" si="0"/>
        <v>49.910713127548348</v>
      </c>
    </row>
    <row r="29" spans="1:5" ht="26.25" x14ac:dyDescent="0.25">
      <c r="A29" s="219">
        <v>25</v>
      </c>
      <c r="B29" s="220" t="s">
        <v>332</v>
      </c>
      <c r="C29" s="219">
        <v>221568</v>
      </c>
      <c r="D29" s="219">
        <v>104838</v>
      </c>
      <c r="E29" s="221">
        <f t="shared" si="0"/>
        <v>47.316399480069329</v>
      </c>
    </row>
    <row r="30" spans="1:5" ht="26.25" x14ac:dyDescent="0.25">
      <c r="A30" s="219">
        <v>26</v>
      </c>
      <c r="B30" s="220" t="s">
        <v>333</v>
      </c>
      <c r="C30" s="219">
        <v>15988</v>
      </c>
      <c r="D30" s="219">
        <v>7407</v>
      </c>
      <c r="E30" s="221">
        <f t="shared" si="0"/>
        <v>46.328496372279211</v>
      </c>
    </row>
    <row r="31" spans="1:5" ht="26.25" x14ac:dyDescent="0.25">
      <c r="A31" s="219">
        <v>27</v>
      </c>
      <c r="B31" s="220" t="s">
        <v>334</v>
      </c>
      <c r="C31" s="219">
        <v>257541</v>
      </c>
      <c r="D31" s="219">
        <v>117076</v>
      </c>
      <c r="E31" s="221">
        <f t="shared" si="0"/>
        <v>45.459169607945924</v>
      </c>
    </row>
    <row r="32" spans="1:5" ht="26.25" x14ac:dyDescent="0.25">
      <c r="A32" s="219">
        <v>28</v>
      </c>
      <c r="B32" s="220" t="s">
        <v>335</v>
      </c>
      <c r="C32" s="219">
        <v>223020</v>
      </c>
      <c r="D32" s="219">
        <v>88094</v>
      </c>
      <c r="E32" s="221">
        <f t="shared" si="0"/>
        <v>39.500493229306791</v>
      </c>
    </row>
    <row r="33" spans="1:5" ht="26.25" x14ac:dyDescent="0.25">
      <c r="A33" s="219">
        <v>29</v>
      </c>
      <c r="B33" s="220" t="s">
        <v>336</v>
      </c>
      <c r="C33" s="219">
        <v>349026</v>
      </c>
      <c r="D33" s="219">
        <v>134611</v>
      </c>
      <c r="E33" s="221">
        <f t="shared" si="0"/>
        <v>38.567613874038038</v>
      </c>
    </row>
    <row r="34" spans="1:5" ht="26.25" x14ac:dyDescent="0.25">
      <c r="A34" s="219">
        <v>30</v>
      </c>
      <c r="B34" s="220" t="s">
        <v>337</v>
      </c>
      <c r="C34" s="219">
        <v>170159</v>
      </c>
      <c r="D34" s="219">
        <v>53310</v>
      </c>
      <c r="E34" s="221">
        <f t="shared" si="0"/>
        <v>31.329521212513001</v>
      </c>
    </row>
    <row r="35" spans="1:5" ht="26.25" x14ac:dyDescent="0.25">
      <c r="A35" s="1005" t="s">
        <v>287</v>
      </c>
      <c r="B35" s="1006"/>
      <c r="C35" s="217">
        <f>SUM(C5:C34)</f>
        <v>7641115</v>
      </c>
      <c r="D35" s="217">
        <f>SUM(D5:D34)</f>
        <v>4219871</v>
      </c>
      <c r="E35" s="222">
        <f t="shared" si="0"/>
        <v>55.22585381845451</v>
      </c>
    </row>
  </sheetData>
  <mergeCells count="7">
    <mergeCell ref="A35:B35"/>
    <mergeCell ref="A1:E1"/>
    <mergeCell ref="A2:A3"/>
    <mergeCell ref="B2:B3"/>
    <mergeCell ref="C2:C3"/>
    <mergeCell ref="D2:D3"/>
    <mergeCell ref="E2:E3"/>
  </mergeCells>
  <hyperlinks>
    <hyperlink ref="B29" r:id="rId1" display="http://mnregaweb4.nic.in/netnrega/state_html/uid_demograph_ABP.aspx?lflag=eng&amp;page=d&amp;short_name=&amp;state_name=KARNATAKA&amp;state_code=15&amp;district_name=BAGALKOTE&amp;district_code=1501&amp;fin_year=2020-2021&amp;source=national&amp;rdb=0&amp;rd_act=1&amp;Digest=EaTpAFOJt0KjWE1F+2HxfA"/>
    <hyperlink ref="B16" r:id="rId2" display="http://mnregaweb4.nic.in/netnrega/state_html/uid_demograph_ABP.aspx?lflag=eng&amp;page=d&amp;short_name=&amp;state_name=KARNATAKA&amp;state_code=15&amp;district_name=BALLARI&amp;district_code=1505&amp;fin_year=2020-2021&amp;source=national&amp;rdb=0&amp;rd_act=1&amp;Digest=UQzWCzkAC0X2m0Lt0DqB4A"/>
    <hyperlink ref="B25" r:id="rId3" display="http://mnregaweb4.nic.in/netnrega/state_html/uid_demograph_ABP.aspx?lflag=eng&amp;page=d&amp;short_name=&amp;state_name=KARNATAKA&amp;state_code=15&amp;district_name=BELAGAVI&amp;district_code=1504&amp;fin_year=2020-2021&amp;source=national&amp;rdb=0&amp;rd_act=1&amp;Digest=OOpjfk5+DW0X6LQeO1zZ8w"/>
    <hyperlink ref="B30" r:id="rId4" display="http://mnregaweb4.nic.in/netnrega/state_html/uid_demograph_ABP.aspx?lflag=eng&amp;page=d&amp;short_name=&amp;state_name=KARNATAKA&amp;state_code=15&amp;district_name=BENGALURU&amp;district_code=1502&amp;fin_year=2020-2021&amp;source=national&amp;rdb=0&amp;rd_act=1&amp;Digest=OHtAwbl9xPB9rJBaRwf8HA"/>
    <hyperlink ref="B19" r:id="rId5" display="http://mnregaweb4.nic.in/netnrega/state_html/uid_demograph_ABP.aspx?lflag=eng&amp;page=d&amp;short_name=&amp;state_name=KARNATAKA&amp;state_code=15&amp;district_name=BENGALURU+RURAL&amp;district_code=1503&amp;fin_year=2020-2021&amp;source=national&amp;rdb=0&amp;rd_act=1&amp;Digest=rl8F/+4hTV0TOjRdwf6Ghg"/>
    <hyperlink ref="B32" r:id="rId6" display="http://mnregaweb4.nic.in/netnrega/state_html/uid_demograph_ABP.aspx?lflag=eng&amp;page=d&amp;short_name=&amp;state_name=KARNATAKA&amp;state_code=15&amp;district_name=BIDAR&amp;district_code=1506&amp;fin_year=2020-2021&amp;source=national&amp;rdb=0&amp;rd_act=1&amp;Digest=LH5RHw8QT3JhWmlcmkowhg"/>
    <hyperlink ref="B24" r:id="rId7" display="http://mnregaweb4.nic.in/netnrega/state_html/uid_demograph_ABP.aspx?lflag=eng&amp;page=d&amp;short_name=&amp;state_name=KARNATAKA&amp;state_code=15&amp;district_name=CHAMARAJA+NAGARA&amp;district_code=1508&amp;fin_year=2020-2021&amp;source=national&amp;rdb=0&amp;rd_act=1&amp;Digest=BmsCyVa1wwmBBqKSn76bAA"/>
    <hyperlink ref="B23" r:id="rId8" display="http://mnregaweb4.nic.in/netnrega/state_html/uid_demograph_ABP.aspx?lflag=eng&amp;page=d&amp;short_name=&amp;state_name=KARNATAKA&amp;state_code=15&amp;district_name=CHIKKABALLAPURA&amp;district_code=1528&amp;fin_year=2020-2021&amp;source=national&amp;rdb=0&amp;rd_act=1&amp;Digest=IW246awepnVfpbVQFU8F4w"/>
    <hyperlink ref="B8" r:id="rId9" display="http://mnregaweb4.nic.in/netnrega/state_html/uid_demograph_ABP.aspx?lflag=eng&amp;page=d&amp;short_name=&amp;state_name=KARNATAKA&amp;state_code=15&amp;district_name=CHIKKAMAGALURU&amp;district_code=1509&amp;fin_year=2020-2021&amp;source=national&amp;rdb=0&amp;rd_act=1&amp;Digest=4zVFkEh7BUxfUbTcOQp3oQ"/>
    <hyperlink ref="B22" r:id="rId10" display="http://mnregaweb4.nic.in/netnrega/state_html/uid_demograph_ABP.aspx?lflag=eng&amp;page=d&amp;short_name=&amp;state_name=KARNATAKA&amp;state_code=15&amp;district_name=CHITRADURGA&amp;district_code=1510&amp;fin_year=2020-2021&amp;source=national&amp;rdb=0&amp;rd_act=1&amp;Digest=KBd4d6W1QyBReygn+gg+CA"/>
    <hyperlink ref="B15" r:id="rId11" display="http://mnregaweb4.nic.in/netnrega/state_html/uid_demograph_ABP.aspx?lflag=eng&amp;page=d&amp;short_name=&amp;state_name=KARNATAKA&amp;state_code=15&amp;district_name=DAKSHINA+KANNADA&amp;district_code=1511&amp;fin_year=2020-2021&amp;source=national&amp;rdb=0&amp;rd_act=1&amp;Digest=UeAsgLIcT6oCZJXUL/I3FA"/>
    <hyperlink ref="B20" r:id="rId12" display="http://mnregaweb4.nic.in/netnrega/state_html/uid_demograph_ABP.aspx?lflag=eng&amp;page=d&amp;short_name=&amp;state_name=KARNATAKA&amp;state_code=15&amp;district_name=DAVANAGERE&amp;district_code=1512&amp;fin_year=2020-2021&amp;source=national&amp;rdb=0&amp;rd_act=1&amp;Digest=FcK9OqHx4deFr8S/p7QhGQ"/>
    <hyperlink ref="B6" r:id="rId13" display="http://mnregaweb4.nic.in/netnrega/state_html/uid_demograph_ABP.aspx?lflag=eng&amp;page=d&amp;short_name=&amp;state_name=KARNATAKA&amp;state_code=15&amp;district_name=DHARWAR&amp;district_code=1513&amp;fin_year=2020-2021&amp;source=national&amp;rdb=0&amp;rd_act=1&amp;Digest=odnJ582hFHKHsgZh9Pv0yA"/>
    <hyperlink ref="B12" r:id="rId14" display="http://mnregaweb4.nic.in/netnrega/state_html/uid_demograph_ABP.aspx?lflag=eng&amp;page=d&amp;short_name=&amp;state_name=KARNATAKA&amp;state_code=15&amp;district_name=GADAG&amp;district_code=1514&amp;fin_year=2020-2021&amp;source=national&amp;rdb=0&amp;rd_act=1&amp;Digest=5qF5yNYbjji0EQ/4KGzupA"/>
    <hyperlink ref="B5" r:id="rId15" display="http://mnregaweb4.nic.in/netnrega/state_html/uid_demograph_ABP.aspx?lflag=eng&amp;page=d&amp;short_name=&amp;state_name=KARNATAKA&amp;state_code=15&amp;district_name=HASSAN&amp;district_code=1516&amp;fin_year=2020-2021&amp;source=national&amp;rdb=0&amp;rd_act=1&amp;Digest=Pzh3VHnUToFVDnwzJzpepQ"/>
    <hyperlink ref="B14" r:id="rId16" display="http://mnregaweb4.nic.in/netnrega/state_html/uid_demograph_ABP.aspx?lflag=eng&amp;page=d&amp;short_name=&amp;state_name=KARNATAKA&amp;state_code=15&amp;district_name=HAVERI&amp;district_code=1517&amp;fin_year=2020-2021&amp;source=national&amp;rdb=0&amp;rd_act=1&amp;Digest=F1CsVfynooPGUGLocDt6eA"/>
    <hyperlink ref="B33" r:id="rId17" display="http://mnregaweb4.nic.in/netnrega/state_html/uid_demograph_ABP.aspx?lflag=eng&amp;page=d&amp;short_name=&amp;state_name=KARNATAKA&amp;state_code=15&amp;district_name=KALABURAGI&amp;district_code=1515&amp;fin_year=2020-2021&amp;source=national&amp;rdb=0&amp;rd_act=1&amp;Digest=Tw+tdxZ+dxwXiV+EBBUs7A"/>
    <hyperlink ref="B18" r:id="rId18" display="http://mnregaweb4.nic.in/netnrega/state_html/uid_demograph_ABP.aspx?lflag=eng&amp;page=d&amp;short_name=&amp;state_name=KARNATAKA&amp;state_code=15&amp;district_name=KODAGU&amp;district_code=1518&amp;fin_year=2020-2021&amp;source=national&amp;rdb=0&amp;rd_act=1&amp;Digest=bKnlMsOXtCQeJISKRBggLA"/>
    <hyperlink ref="B28" r:id="rId19" display="http://mnregaweb4.nic.in/netnrega/state_html/uid_demograph_ABP.aspx?lflag=eng&amp;page=d&amp;short_name=&amp;state_name=KARNATAKA&amp;state_code=15&amp;district_name=KOLAR&amp;district_code=1519&amp;fin_year=2020-2021&amp;source=national&amp;rdb=0&amp;rd_act=1&amp;Digest=noVhEkGaiXFzhDXSLk4LVw"/>
    <hyperlink ref="B27" r:id="rId20" display="http://mnregaweb4.nic.in/netnrega/state_html/uid_demograph_ABP.aspx?lflag=eng&amp;page=d&amp;short_name=&amp;state_name=KARNATAKA&amp;state_code=15&amp;district_name=KOPPAL&amp;district_code=1520&amp;fin_year=2020-2021&amp;source=national&amp;rdb=0&amp;rd_act=1&amp;Digest=qD8h+WcTTeeEfQ9fd6s8KA"/>
    <hyperlink ref="B9" r:id="rId21" display="http://mnregaweb4.nic.in/netnrega/state_html/uid_demograph_ABP.aspx?lflag=eng&amp;page=d&amp;short_name=&amp;state_name=KARNATAKA&amp;state_code=15&amp;district_name=MANDYA&amp;district_code=1521&amp;fin_year=2020-2021&amp;source=national&amp;rdb=0&amp;rd_act=1&amp;Digest=TJuC3ChB3WpxHDBmb0VvKQ"/>
    <hyperlink ref="B21" r:id="rId22" display="http://mnregaweb4.nic.in/netnrega/state_html/uid_demograph_ABP.aspx?lflag=eng&amp;page=d&amp;short_name=&amp;state_name=KARNATAKA&amp;state_code=15&amp;district_name=MYSURU&amp;district_code=1522&amp;fin_year=2020-2021&amp;source=national&amp;rdb=0&amp;rd_act=1&amp;Digest=L4yT21Ns8KW+K2IO9WTkGA"/>
    <hyperlink ref="B26" r:id="rId23" display="http://mnregaweb4.nic.in/netnrega/state_html/uid_demograph_ABP.aspx?lflag=eng&amp;page=d&amp;short_name=&amp;state_name=KARNATAKA&amp;state_code=15&amp;district_name=RAICHUR&amp;district_code=1523&amp;fin_year=2020-2021&amp;source=national&amp;rdb=0&amp;rd_act=1&amp;Digest=6oMngN6ed7KOm1Mj7mTYHw"/>
    <hyperlink ref="B11" r:id="rId24" display="http://mnregaweb4.nic.in/netnrega/state_html/uid_demograph_ABP.aspx?lflag=eng&amp;page=d&amp;short_name=&amp;state_name=KARNATAKA&amp;state_code=15&amp;district_name=RAMANAGARA&amp;district_code=1529&amp;fin_year=2020-2021&amp;source=national&amp;rdb=0&amp;rd_act=1&amp;Digest=Qu9W61jyzbyQkA5O1A5vog"/>
    <hyperlink ref="B10" r:id="rId25" display="http://mnregaweb4.nic.in/netnrega/state_html/uid_demograph_ABP.aspx?lflag=eng&amp;page=d&amp;short_name=&amp;state_name=KARNATAKA&amp;state_code=15&amp;district_name=SHIVAMOGGA&amp;district_code=1524&amp;fin_year=2020-2021&amp;source=national&amp;rdb=0&amp;rd_act=1&amp;Digest=CjG0prJ+5FF9aPU483OWgA"/>
    <hyperlink ref="B17" r:id="rId26" display="http://mnregaweb4.nic.in/netnrega/state_html/uid_demograph_ABP.aspx?lflag=eng&amp;page=d&amp;short_name=&amp;state_name=KARNATAKA&amp;state_code=15&amp;district_name=TUMAKURU&amp;district_code=1525&amp;fin_year=2020-2021&amp;source=national&amp;rdb=0&amp;rd_act=1&amp;Digest=qYp+04Z9z1vkmDWQgV490Q"/>
    <hyperlink ref="B13" r:id="rId27" display="http://mnregaweb4.nic.in/netnrega/state_html/uid_demograph_ABP.aspx?lflag=eng&amp;page=d&amp;short_name=&amp;state_name=KARNATAKA&amp;state_code=15&amp;district_name=UDUPI&amp;district_code=1526&amp;fin_year=2020-2021&amp;source=national&amp;rdb=0&amp;rd_act=1&amp;Digest=4YlMXHmFvpR5UQPSqWdJDQ"/>
    <hyperlink ref="B7" r:id="rId28" display="http://mnregaweb4.nic.in/netnrega/state_html/uid_demograph_ABP.aspx?lflag=eng&amp;page=d&amp;short_name=&amp;state_name=KARNATAKA&amp;state_code=15&amp;district_name=UTTARA+KANNADA&amp;district_code=1527&amp;fin_year=2020-2021&amp;source=national&amp;rdb=0&amp;rd_act=1&amp;Digest=FuTkq16OkZl0SKX0dxddng"/>
    <hyperlink ref="B31" r:id="rId29" display="http://mnregaweb4.nic.in/netnrega/state_html/uid_demograph_ABP.aspx?lflag=eng&amp;page=d&amp;short_name=&amp;state_name=KARNATAKA&amp;state_code=15&amp;district_name=VIJAYPURA&amp;district_code=1507&amp;fin_year=2020-2021&amp;source=national&amp;rdb=0&amp;rd_act=1&amp;Digest=ms30h4qQ8+8rl6fNoRInig"/>
    <hyperlink ref="B34" r:id="rId30" display="http://mnregaweb4.nic.in/netnrega/state_html/uid_demograph_ABP.aspx?lflag=eng&amp;page=d&amp;short_name=&amp;state_name=KARNATAKA&amp;state_code=15&amp;district_name=Yadgir&amp;district_code=1530&amp;fin_year=2020-2021&amp;source=national&amp;rdb=0&amp;rd_act=1&amp;Digest=4Q5/N5gPsaBQCe6RVUkYQ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L14" sqref="L14"/>
    </sheetView>
  </sheetViews>
  <sheetFormatPr defaultRowHeight="15" x14ac:dyDescent="0.25"/>
  <cols>
    <col min="1" max="1" width="3.5703125" bestFit="1" customWidth="1"/>
    <col min="2" max="2" width="33.7109375" customWidth="1"/>
    <col min="3" max="3" width="15.140625" customWidth="1"/>
    <col min="4" max="4" width="14.7109375" customWidth="1"/>
    <col min="5" max="5" width="15.7109375" customWidth="1"/>
  </cols>
  <sheetData>
    <row r="1" spans="1:5" ht="15.75" x14ac:dyDescent="0.25">
      <c r="A1" s="834" t="s">
        <v>665</v>
      </c>
      <c r="B1" s="834"/>
      <c r="C1" s="834"/>
      <c r="D1" s="834"/>
      <c r="E1" s="834"/>
    </row>
    <row r="2" spans="1:5" ht="34.5" customHeight="1" x14ac:dyDescent="0.25">
      <c r="A2" s="826" t="s">
        <v>666</v>
      </c>
      <c r="B2" s="827"/>
      <c r="C2" s="827"/>
      <c r="D2" s="827"/>
      <c r="E2" s="828"/>
    </row>
    <row r="3" spans="1:5" x14ac:dyDescent="0.25">
      <c r="A3" s="829" t="s">
        <v>127</v>
      </c>
      <c r="B3" s="829" t="s">
        <v>295</v>
      </c>
      <c r="C3" s="831" t="s">
        <v>667</v>
      </c>
      <c r="D3" s="832"/>
      <c r="E3" s="833"/>
    </row>
    <row r="4" spans="1:5" ht="30" x14ac:dyDescent="0.25">
      <c r="A4" s="830"/>
      <c r="B4" s="830"/>
      <c r="C4" s="203" t="s">
        <v>668</v>
      </c>
      <c r="D4" s="203" t="s">
        <v>669</v>
      </c>
      <c r="E4" s="203" t="s">
        <v>670</v>
      </c>
    </row>
    <row r="5" spans="1:5" ht="16.5" x14ac:dyDescent="0.25">
      <c r="A5" s="555">
        <v>1</v>
      </c>
      <c r="B5" s="206" t="s">
        <v>48</v>
      </c>
      <c r="C5" s="207">
        <v>13</v>
      </c>
      <c r="D5" s="207">
        <v>0</v>
      </c>
      <c r="E5" s="207">
        <f t="shared" ref="E5:E35" si="0">C5+D5</f>
        <v>13</v>
      </c>
    </row>
    <row r="6" spans="1:5" ht="16.5" x14ac:dyDescent="0.25">
      <c r="A6" s="555">
        <v>2</v>
      </c>
      <c r="B6" s="206" t="s">
        <v>51</v>
      </c>
      <c r="C6" s="207">
        <v>4</v>
      </c>
      <c r="D6" s="207">
        <v>0</v>
      </c>
      <c r="E6" s="207">
        <f t="shared" si="0"/>
        <v>4</v>
      </c>
    </row>
    <row r="7" spans="1:5" ht="16.5" x14ac:dyDescent="0.25">
      <c r="A7" s="555">
        <v>3</v>
      </c>
      <c r="B7" s="206" t="s">
        <v>18</v>
      </c>
      <c r="C7" s="207">
        <v>55</v>
      </c>
      <c r="D7" s="207">
        <v>0</v>
      </c>
      <c r="E7" s="207">
        <f t="shared" si="0"/>
        <v>55</v>
      </c>
    </row>
    <row r="8" spans="1:5" ht="16.5" x14ac:dyDescent="0.25">
      <c r="A8" s="555">
        <v>4</v>
      </c>
      <c r="B8" s="206" t="s">
        <v>22</v>
      </c>
      <c r="C8" s="207">
        <v>11</v>
      </c>
      <c r="D8" s="207">
        <v>1</v>
      </c>
      <c r="E8" s="207">
        <f t="shared" si="0"/>
        <v>12</v>
      </c>
    </row>
    <row r="9" spans="1:5" ht="16.5" x14ac:dyDescent="0.25">
      <c r="A9" s="555">
        <v>5</v>
      </c>
      <c r="B9" s="206" t="s">
        <v>23</v>
      </c>
      <c r="C9" s="207">
        <v>4</v>
      </c>
      <c r="D9" s="207">
        <v>1</v>
      </c>
      <c r="E9" s="207">
        <f t="shared" si="0"/>
        <v>5</v>
      </c>
    </row>
    <row r="10" spans="1:5" ht="16.5" x14ac:dyDescent="0.25">
      <c r="A10" s="555">
        <v>6</v>
      </c>
      <c r="B10" s="206" t="s">
        <v>15</v>
      </c>
      <c r="C10" s="207">
        <v>129</v>
      </c>
      <c r="D10" s="207">
        <v>12</v>
      </c>
      <c r="E10" s="207">
        <f t="shared" si="0"/>
        <v>141</v>
      </c>
    </row>
    <row r="11" spans="1:5" ht="16.5" x14ac:dyDescent="0.25">
      <c r="A11" s="555">
        <v>7</v>
      </c>
      <c r="B11" s="206" t="s">
        <v>36</v>
      </c>
      <c r="C11" s="207">
        <v>2</v>
      </c>
      <c r="D11" s="207">
        <v>0</v>
      </c>
      <c r="E11" s="207">
        <f t="shared" si="0"/>
        <v>2</v>
      </c>
    </row>
    <row r="12" spans="1:5" ht="16.5" x14ac:dyDescent="0.25">
      <c r="A12" s="555">
        <v>8</v>
      </c>
      <c r="B12" s="206" t="s">
        <v>24</v>
      </c>
      <c r="C12" s="207">
        <v>6</v>
      </c>
      <c r="D12" s="207">
        <v>6</v>
      </c>
      <c r="E12" s="207">
        <f t="shared" si="0"/>
        <v>12</v>
      </c>
    </row>
    <row r="13" spans="1:5" ht="16.5" x14ac:dyDescent="0.25">
      <c r="A13" s="555">
        <v>9</v>
      </c>
      <c r="B13" s="206" t="s">
        <v>37</v>
      </c>
      <c r="C13" s="207">
        <v>2</v>
      </c>
      <c r="D13" s="207">
        <v>0</v>
      </c>
      <c r="E13" s="207">
        <f t="shared" si="0"/>
        <v>2</v>
      </c>
    </row>
    <row r="14" spans="1:5" ht="16.5" x14ac:dyDescent="0.25">
      <c r="A14" s="555">
        <v>10</v>
      </c>
      <c r="B14" s="206" t="s">
        <v>39</v>
      </c>
      <c r="C14" s="207">
        <v>8</v>
      </c>
      <c r="D14" s="207">
        <v>0</v>
      </c>
      <c r="E14" s="207">
        <f t="shared" si="0"/>
        <v>8</v>
      </c>
    </row>
    <row r="15" spans="1:5" ht="16.5" x14ac:dyDescent="0.25">
      <c r="A15" s="555">
        <v>11</v>
      </c>
      <c r="B15" s="206" t="s">
        <v>671</v>
      </c>
      <c r="C15" s="207">
        <v>21</v>
      </c>
      <c r="D15" s="207">
        <v>0</v>
      </c>
      <c r="E15" s="207">
        <f t="shared" si="0"/>
        <v>21</v>
      </c>
    </row>
    <row r="16" spans="1:5" ht="16.5" x14ac:dyDescent="0.25">
      <c r="A16" s="555">
        <v>12</v>
      </c>
      <c r="B16" s="211" t="s">
        <v>47</v>
      </c>
      <c r="C16" s="207">
        <v>25</v>
      </c>
      <c r="D16" s="207">
        <v>0</v>
      </c>
      <c r="E16" s="207">
        <f t="shared" si="0"/>
        <v>25</v>
      </c>
    </row>
    <row r="17" spans="1:5" ht="16.5" x14ac:dyDescent="0.25">
      <c r="A17" s="555">
        <v>13</v>
      </c>
      <c r="B17" s="206" t="s">
        <v>49</v>
      </c>
      <c r="C17" s="207">
        <v>21</v>
      </c>
      <c r="D17" s="207">
        <v>0</v>
      </c>
      <c r="E17" s="207">
        <f t="shared" si="0"/>
        <v>21</v>
      </c>
    </row>
    <row r="18" spans="1:5" ht="16.5" x14ac:dyDescent="0.25">
      <c r="A18" s="555">
        <v>14</v>
      </c>
      <c r="B18" s="206" t="s">
        <v>33</v>
      </c>
      <c r="C18" s="207">
        <v>10</v>
      </c>
      <c r="D18" s="207">
        <v>0</v>
      </c>
      <c r="E18" s="207">
        <f t="shared" si="0"/>
        <v>10</v>
      </c>
    </row>
    <row r="19" spans="1:5" ht="16.5" x14ac:dyDescent="0.25">
      <c r="A19" s="555">
        <v>15</v>
      </c>
      <c r="B19" s="206" t="s">
        <v>53</v>
      </c>
      <c r="C19" s="207">
        <v>4</v>
      </c>
      <c r="D19" s="207">
        <v>0</v>
      </c>
      <c r="E19" s="207">
        <f t="shared" si="0"/>
        <v>4</v>
      </c>
    </row>
    <row r="20" spans="1:5" ht="16.5" x14ac:dyDescent="0.25">
      <c r="A20" s="555">
        <v>16</v>
      </c>
      <c r="B20" s="206" t="s">
        <v>25</v>
      </c>
      <c r="C20" s="207">
        <v>10</v>
      </c>
      <c r="D20" s="207">
        <v>0</v>
      </c>
      <c r="E20" s="207">
        <f t="shared" si="0"/>
        <v>10</v>
      </c>
    </row>
    <row r="21" spans="1:5" ht="16.5" x14ac:dyDescent="0.25">
      <c r="A21" s="555">
        <v>17</v>
      </c>
      <c r="B21" s="206" t="s">
        <v>26</v>
      </c>
      <c r="C21" s="207">
        <v>2</v>
      </c>
      <c r="D21" s="207">
        <v>0</v>
      </c>
      <c r="E21" s="207">
        <f t="shared" si="0"/>
        <v>2</v>
      </c>
    </row>
    <row r="22" spans="1:5" ht="16.5" x14ac:dyDescent="0.25">
      <c r="A22" s="555">
        <v>18</v>
      </c>
      <c r="B22" s="211" t="s">
        <v>46</v>
      </c>
      <c r="C22" s="207">
        <v>9</v>
      </c>
      <c r="D22" s="207">
        <v>0</v>
      </c>
      <c r="E22" s="207">
        <f t="shared" si="0"/>
        <v>9</v>
      </c>
    </row>
    <row r="23" spans="1:5" ht="16.5" x14ac:dyDescent="0.25">
      <c r="A23" s="555">
        <v>19</v>
      </c>
      <c r="B23" s="206" t="s">
        <v>34</v>
      </c>
      <c r="C23" s="207">
        <v>47</v>
      </c>
      <c r="D23" s="207">
        <v>0</v>
      </c>
      <c r="E23" s="207">
        <f t="shared" si="0"/>
        <v>47</v>
      </c>
    </row>
    <row r="24" spans="1:5" ht="16.5" x14ac:dyDescent="0.25">
      <c r="A24" s="555">
        <v>20</v>
      </c>
      <c r="B24" s="206" t="s">
        <v>57</v>
      </c>
      <c r="C24" s="207">
        <v>92</v>
      </c>
      <c r="D24" s="207">
        <v>20</v>
      </c>
      <c r="E24" s="207">
        <f t="shared" si="0"/>
        <v>112</v>
      </c>
    </row>
    <row r="25" spans="1:5" ht="16.5" x14ac:dyDescent="0.25">
      <c r="A25" s="555">
        <v>21</v>
      </c>
      <c r="B25" s="206" t="s">
        <v>58</v>
      </c>
      <c r="C25" s="207">
        <v>61</v>
      </c>
      <c r="D25" s="207">
        <v>1</v>
      </c>
      <c r="E25" s="207">
        <f t="shared" si="0"/>
        <v>62</v>
      </c>
    </row>
    <row r="26" spans="1:5" ht="16.5" x14ac:dyDescent="0.25">
      <c r="A26" s="555">
        <v>22</v>
      </c>
      <c r="B26" s="206" t="s">
        <v>41</v>
      </c>
      <c r="C26" s="207">
        <v>2</v>
      </c>
      <c r="D26" s="207">
        <v>0</v>
      </c>
      <c r="E26" s="207">
        <f t="shared" si="0"/>
        <v>2</v>
      </c>
    </row>
    <row r="27" spans="1:5" ht="16.5" x14ac:dyDescent="0.25">
      <c r="A27" s="555">
        <v>23</v>
      </c>
      <c r="B27" s="206" t="s">
        <v>35</v>
      </c>
      <c r="C27" s="207">
        <v>12</v>
      </c>
      <c r="D27" s="207">
        <v>10</v>
      </c>
      <c r="E27" s="207">
        <f t="shared" si="0"/>
        <v>22</v>
      </c>
    </row>
    <row r="28" spans="1:5" ht="16.5" x14ac:dyDescent="0.25">
      <c r="A28" s="555">
        <v>24</v>
      </c>
      <c r="B28" s="211" t="s">
        <v>42</v>
      </c>
      <c r="C28" s="207">
        <v>9</v>
      </c>
      <c r="D28" s="207">
        <v>0</v>
      </c>
      <c r="E28" s="207">
        <f t="shared" si="0"/>
        <v>9</v>
      </c>
    </row>
    <row r="29" spans="1:5" ht="16.5" x14ac:dyDescent="0.25">
      <c r="A29" s="555">
        <v>25</v>
      </c>
      <c r="B29" s="206" t="s">
        <v>28</v>
      </c>
      <c r="C29" s="207">
        <v>1</v>
      </c>
      <c r="D29" s="207">
        <v>0</v>
      </c>
      <c r="E29" s="207">
        <f t="shared" si="0"/>
        <v>1</v>
      </c>
    </row>
    <row r="30" spans="1:5" ht="16.5" x14ac:dyDescent="0.25">
      <c r="A30" s="555">
        <v>26</v>
      </c>
      <c r="B30" s="211" t="s">
        <v>43</v>
      </c>
      <c r="C30" s="207">
        <v>3</v>
      </c>
      <c r="D30" s="207">
        <v>0</v>
      </c>
      <c r="E30" s="207">
        <f t="shared" si="0"/>
        <v>3</v>
      </c>
    </row>
    <row r="31" spans="1:5" ht="16.5" x14ac:dyDescent="0.25">
      <c r="A31" s="555">
        <v>27</v>
      </c>
      <c r="B31" s="211" t="s">
        <v>44</v>
      </c>
      <c r="C31" s="207">
        <v>7</v>
      </c>
      <c r="D31" s="207">
        <v>2</v>
      </c>
      <c r="E31" s="207">
        <f t="shared" si="0"/>
        <v>9</v>
      </c>
    </row>
    <row r="32" spans="1:5" ht="16.5" x14ac:dyDescent="0.25">
      <c r="A32" s="555">
        <v>28</v>
      </c>
      <c r="B32" s="206" t="s">
        <v>16</v>
      </c>
      <c r="C32" s="207">
        <v>147</v>
      </c>
      <c r="D32" s="207">
        <v>18</v>
      </c>
      <c r="E32" s="207">
        <f t="shared" si="0"/>
        <v>165</v>
      </c>
    </row>
    <row r="33" spans="1:5" ht="16.5" x14ac:dyDescent="0.25">
      <c r="A33" s="555">
        <v>29</v>
      </c>
      <c r="B33" s="206" t="s">
        <v>74</v>
      </c>
      <c r="C33" s="207">
        <v>11</v>
      </c>
      <c r="D33" s="207">
        <v>0</v>
      </c>
      <c r="E33" s="207">
        <f t="shared" si="0"/>
        <v>11</v>
      </c>
    </row>
    <row r="34" spans="1:5" ht="16.5" x14ac:dyDescent="0.25">
      <c r="A34" s="555">
        <v>30</v>
      </c>
      <c r="B34" s="206" t="s">
        <v>17</v>
      </c>
      <c r="C34" s="207">
        <v>78</v>
      </c>
      <c r="D34" s="207">
        <v>20</v>
      </c>
      <c r="E34" s="207">
        <f t="shared" si="0"/>
        <v>98</v>
      </c>
    </row>
    <row r="35" spans="1:5" ht="16.5" x14ac:dyDescent="0.25">
      <c r="A35" s="555">
        <v>31</v>
      </c>
      <c r="B35" s="206" t="s">
        <v>50</v>
      </c>
      <c r="C35" s="207">
        <v>5</v>
      </c>
      <c r="D35" s="207">
        <v>0</v>
      </c>
      <c r="E35" s="207">
        <f t="shared" si="0"/>
        <v>5</v>
      </c>
    </row>
    <row r="36" spans="1:5" x14ac:dyDescent="0.25">
      <c r="A36" s="225"/>
      <c r="B36" s="556" t="s">
        <v>287</v>
      </c>
      <c r="C36" s="557">
        <f>SUM(C5:C35)</f>
        <v>811</v>
      </c>
      <c r="D36" s="557">
        <f t="shared" ref="D36:E36" si="1">SUM(D5:D35)</f>
        <v>91</v>
      </c>
      <c r="E36" s="557">
        <f t="shared" si="1"/>
        <v>902</v>
      </c>
    </row>
  </sheetData>
  <mergeCells count="5">
    <mergeCell ref="A2:E2"/>
    <mergeCell ref="A3:A4"/>
    <mergeCell ref="B3:B4"/>
    <mergeCell ref="C3:E3"/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K26" sqref="K26"/>
    </sheetView>
  </sheetViews>
  <sheetFormatPr defaultRowHeight="15" x14ac:dyDescent="0.25"/>
  <cols>
    <col min="1" max="1" width="45.42578125" bestFit="1" customWidth="1"/>
    <col min="2" max="2" width="20.140625" bestFit="1" customWidth="1"/>
  </cols>
  <sheetData>
    <row r="1" spans="1:2" ht="26.25" x14ac:dyDescent="0.4">
      <c r="A1" s="1009" t="s">
        <v>338</v>
      </c>
      <c r="B1" s="1009"/>
    </row>
    <row r="2" spans="1:2" x14ac:dyDescent="0.25">
      <c r="A2" s="224" t="s">
        <v>254</v>
      </c>
      <c r="B2" s="224" t="s">
        <v>339</v>
      </c>
    </row>
    <row r="3" spans="1:2" x14ac:dyDescent="0.25">
      <c r="A3" s="225" t="s">
        <v>340</v>
      </c>
      <c r="B3" s="225">
        <v>2</v>
      </c>
    </row>
    <row r="4" spans="1:2" x14ac:dyDescent="0.25">
      <c r="A4" s="225" t="s">
        <v>341</v>
      </c>
      <c r="B4" s="225">
        <v>1</v>
      </c>
    </row>
    <row r="5" spans="1:2" x14ac:dyDescent="0.25">
      <c r="A5" s="225" t="s">
        <v>342</v>
      </c>
      <c r="B5" s="225">
        <v>41</v>
      </c>
    </row>
    <row r="6" spans="1:2" x14ac:dyDescent="0.25">
      <c r="A6" s="225" t="s">
        <v>343</v>
      </c>
      <c r="B6" s="225">
        <v>8</v>
      </c>
    </row>
    <row r="7" spans="1:2" x14ac:dyDescent="0.25">
      <c r="A7" s="225" t="s">
        <v>344</v>
      </c>
      <c r="B7" s="225">
        <v>2</v>
      </c>
    </row>
    <row r="8" spans="1:2" x14ac:dyDescent="0.25">
      <c r="A8" s="225" t="s">
        <v>345</v>
      </c>
      <c r="B8" s="225">
        <v>1</v>
      </c>
    </row>
    <row r="9" spans="1:2" x14ac:dyDescent="0.25">
      <c r="A9" s="225" t="s">
        <v>346</v>
      </c>
      <c r="B9" s="225">
        <v>2</v>
      </c>
    </row>
    <row r="10" spans="1:2" x14ac:dyDescent="0.25">
      <c r="A10" s="225" t="s">
        <v>347</v>
      </c>
      <c r="B10" s="225">
        <v>18</v>
      </c>
    </row>
    <row r="11" spans="1:2" x14ac:dyDescent="0.25">
      <c r="A11" s="225" t="s">
        <v>348</v>
      </c>
      <c r="B11" s="225">
        <v>28</v>
      </c>
    </row>
    <row r="12" spans="1:2" x14ac:dyDescent="0.25">
      <c r="A12" s="225" t="s">
        <v>349</v>
      </c>
      <c r="B12" s="225">
        <v>171</v>
      </c>
    </row>
    <row r="13" spans="1:2" x14ac:dyDescent="0.25">
      <c r="A13" s="225" t="s">
        <v>350</v>
      </c>
      <c r="B13" s="225">
        <v>1</v>
      </c>
    </row>
    <row r="14" spans="1:2" x14ac:dyDescent="0.25">
      <c r="A14" s="225" t="s">
        <v>351</v>
      </c>
      <c r="B14" s="225">
        <v>1</v>
      </c>
    </row>
    <row r="15" spans="1:2" x14ac:dyDescent="0.25">
      <c r="A15" s="225" t="s">
        <v>352</v>
      </c>
      <c r="B15" s="225">
        <v>2</v>
      </c>
    </row>
    <row r="16" spans="1:2" x14ac:dyDescent="0.25">
      <c r="A16" s="225" t="s">
        <v>353</v>
      </c>
      <c r="B16" s="225">
        <v>4</v>
      </c>
    </row>
    <row r="17" spans="1:2" x14ac:dyDescent="0.25">
      <c r="A17" s="225" t="s">
        <v>354</v>
      </c>
      <c r="B17" s="225">
        <v>1</v>
      </c>
    </row>
    <row r="18" spans="1:2" x14ac:dyDescent="0.25">
      <c r="A18" s="225" t="s">
        <v>355</v>
      </c>
      <c r="B18" s="225">
        <v>2</v>
      </c>
    </row>
    <row r="19" spans="1:2" x14ac:dyDescent="0.25">
      <c r="A19" s="225" t="s">
        <v>356</v>
      </c>
      <c r="B19" s="225">
        <v>4</v>
      </c>
    </row>
    <row r="20" spans="1:2" x14ac:dyDescent="0.25">
      <c r="A20" s="224" t="s">
        <v>247</v>
      </c>
      <c r="B20" s="224">
        <v>289</v>
      </c>
    </row>
  </sheetData>
  <mergeCells count="1">
    <mergeCell ref="A1:B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9"/>
  <sheetViews>
    <sheetView zoomScale="80" zoomScaleNormal="80" workbookViewId="0">
      <selection activeCell="C4" sqref="C4:H4"/>
    </sheetView>
  </sheetViews>
  <sheetFormatPr defaultColWidth="30.7109375" defaultRowHeight="15.75" x14ac:dyDescent="0.25"/>
  <cols>
    <col min="1" max="1" width="17.140625" style="231" customWidth="1"/>
    <col min="2" max="2" width="63.28515625" style="241" customWidth="1"/>
    <col min="3" max="3" width="23.85546875" style="233" customWidth="1"/>
    <col min="4" max="4" width="20.85546875" style="233" customWidth="1"/>
    <col min="5" max="5" width="16.7109375" style="233" customWidth="1"/>
    <col min="6" max="6" width="20.85546875" style="233" customWidth="1"/>
    <col min="7" max="7" width="21" style="233" customWidth="1"/>
    <col min="8" max="8" width="17.85546875" style="233" customWidth="1"/>
    <col min="9" max="9" width="20.7109375" style="233" customWidth="1"/>
    <col min="10" max="10" width="20.5703125" style="233" customWidth="1"/>
    <col min="11" max="11" width="19.85546875" style="233" customWidth="1"/>
    <col min="12" max="12" width="18.28515625" style="233" customWidth="1"/>
    <col min="13" max="13" width="20.42578125" style="233" customWidth="1"/>
    <col min="14" max="14" width="20.28515625" style="233" customWidth="1"/>
    <col min="15" max="15" width="15.85546875" style="233" customWidth="1"/>
    <col min="16" max="16" width="21.5703125" style="233" customWidth="1"/>
    <col min="17" max="17" width="18.42578125" style="233" customWidth="1"/>
    <col min="18" max="18" width="17.7109375" style="233" customWidth="1"/>
    <col min="19" max="19" width="16.140625" style="233" customWidth="1"/>
    <col min="20" max="20" width="16.85546875" style="233" customWidth="1"/>
    <col min="21" max="21" width="17.42578125" style="233" customWidth="1"/>
    <col min="22" max="22" width="15.28515625" style="233" customWidth="1"/>
    <col min="23" max="23" width="23" style="233" customWidth="1"/>
    <col min="24" max="24" width="30.7109375" style="233" customWidth="1"/>
    <col min="25" max="16384" width="30.7109375" style="233"/>
  </cols>
  <sheetData>
    <row r="1" spans="1:23" s="226" customFormat="1" ht="30" x14ac:dyDescent="0.4">
      <c r="A1" s="1011" t="s">
        <v>357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1012"/>
      <c r="N1" s="1012"/>
      <c r="O1" s="1012"/>
      <c r="P1" s="1012"/>
      <c r="Q1" s="1012"/>
      <c r="R1" s="1012"/>
      <c r="S1" s="1012"/>
      <c r="T1" s="1012"/>
      <c r="U1" s="1012"/>
      <c r="V1" s="1012"/>
      <c r="W1" s="1013"/>
    </row>
    <row r="2" spans="1:23" s="227" customFormat="1" ht="30" x14ac:dyDescent="0.4">
      <c r="A2" s="1014" t="s">
        <v>358</v>
      </c>
      <c r="B2" s="1015"/>
      <c r="C2" s="1015"/>
      <c r="D2" s="1015"/>
      <c r="E2" s="1015"/>
      <c r="F2" s="1015"/>
      <c r="G2" s="1015"/>
      <c r="H2" s="1015"/>
      <c r="I2" s="1015"/>
      <c r="J2" s="1015"/>
      <c r="K2" s="1015"/>
      <c r="L2" s="1015"/>
      <c r="M2" s="1015"/>
      <c r="N2" s="1015"/>
      <c r="O2" s="1015"/>
      <c r="P2" s="1015"/>
      <c r="Q2" s="1015"/>
      <c r="R2" s="1015"/>
      <c r="S2" s="1015"/>
      <c r="T2" s="1015"/>
      <c r="U2" s="1015"/>
      <c r="V2" s="1015"/>
      <c r="W2" s="1016"/>
    </row>
    <row r="3" spans="1:23" s="230" customFormat="1" ht="30" x14ac:dyDescent="0.4">
      <c r="A3" s="228"/>
      <c r="B3" s="229"/>
      <c r="C3" s="1017" t="s">
        <v>359</v>
      </c>
      <c r="D3" s="1018"/>
      <c r="E3" s="1018"/>
      <c r="F3" s="1018"/>
      <c r="G3" s="1018"/>
      <c r="H3" s="1018"/>
      <c r="I3" s="1019"/>
      <c r="J3" s="1017" t="s">
        <v>360</v>
      </c>
      <c r="K3" s="1018"/>
      <c r="L3" s="1018"/>
      <c r="M3" s="1018"/>
      <c r="N3" s="1018"/>
      <c r="O3" s="1018"/>
      <c r="P3" s="1019"/>
      <c r="Q3" s="1017" t="s">
        <v>361</v>
      </c>
      <c r="R3" s="1018"/>
      <c r="S3" s="1018"/>
      <c r="T3" s="1018"/>
      <c r="U3" s="1018"/>
      <c r="V3" s="1018"/>
      <c r="W3" s="1019"/>
    </row>
    <row r="4" spans="1:23" ht="26.25" x14ac:dyDescent="0.25">
      <c r="B4" s="232"/>
      <c r="C4" s="1010" t="s">
        <v>362</v>
      </c>
      <c r="D4" s="1010"/>
      <c r="E4" s="1010"/>
      <c r="F4" s="1010"/>
      <c r="G4" s="1010"/>
      <c r="H4" s="1010"/>
      <c r="I4" s="1010" t="s">
        <v>91</v>
      </c>
      <c r="J4" s="1010" t="s">
        <v>363</v>
      </c>
      <c r="K4" s="1010"/>
      <c r="L4" s="1010"/>
      <c r="M4" s="1010"/>
      <c r="N4" s="1010"/>
      <c r="O4" s="1010"/>
      <c r="P4" s="1010" t="s">
        <v>91</v>
      </c>
      <c r="Q4" s="1010" t="s">
        <v>364</v>
      </c>
      <c r="R4" s="1010"/>
      <c r="S4" s="1010"/>
      <c r="T4" s="1010"/>
      <c r="U4" s="1010"/>
      <c r="V4" s="1010"/>
      <c r="W4" s="1010" t="s">
        <v>91</v>
      </c>
    </row>
    <row r="5" spans="1:23" ht="46.5" x14ac:dyDescent="0.25">
      <c r="A5" s="234" t="s">
        <v>365</v>
      </c>
      <c r="B5" s="235" t="s">
        <v>3</v>
      </c>
      <c r="C5" s="236" t="s">
        <v>366</v>
      </c>
      <c r="D5" s="236" t="s">
        <v>367</v>
      </c>
      <c r="E5" s="236" t="s">
        <v>368</v>
      </c>
      <c r="F5" s="236" t="s">
        <v>369</v>
      </c>
      <c r="G5" s="236" t="s">
        <v>370</v>
      </c>
      <c r="H5" s="236" t="s">
        <v>371</v>
      </c>
      <c r="I5" s="1010"/>
      <c r="J5" s="236" t="s">
        <v>366</v>
      </c>
      <c r="K5" s="236" t="s">
        <v>367</v>
      </c>
      <c r="L5" s="236" t="s">
        <v>368</v>
      </c>
      <c r="M5" s="236" t="s">
        <v>369</v>
      </c>
      <c r="N5" s="236" t="s">
        <v>370</v>
      </c>
      <c r="O5" s="236" t="s">
        <v>371</v>
      </c>
      <c r="P5" s="1010"/>
      <c r="Q5" s="236" t="s">
        <v>366</v>
      </c>
      <c r="R5" s="236" t="s">
        <v>367</v>
      </c>
      <c r="S5" s="236" t="s">
        <v>368</v>
      </c>
      <c r="T5" s="236" t="s">
        <v>369</v>
      </c>
      <c r="U5" s="236" t="s">
        <v>370</v>
      </c>
      <c r="V5" s="236" t="s">
        <v>371</v>
      </c>
      <c r="W5" s="1010"/>
    </row>
    <row r="6" spans="1:23" ht="30" x14ac:dyDescent="0.4">
      <c r="A6" s="237">
        <v>1</v>
      </c>
      <c r="B6" s="238" t="s">
        <v>15</v>
      </c>
      <c r="C6" s="227">
        <v>423632</v>
      </c>
      <c r="D6" s="227">
        <v>376502</v>
      </c>
      <c r="E6" s="227">
        <v>750</v>
      </c>
      <c r="F6" s="227">
        <v>238443</v>
      </c>
      <c r="G6" s="227">
        <v>225202</v>
      </c>
      <c r="H6" s="227">
        <v>234</v>
      </c>
      <c r="I6" s="227">
        <f>SUM(C6:H6)</f>
        <v>1264763</v>
      </c>
      <c r="J6" s="227">
        <v>1006585</v>
      </c>
      <c r="K6" s="227">
        <v>916903</v>
      </c>
      <c r="L6" s="227">
        <v>2138</v>
      </c>
      <c r="M6" s="227">
        <v>749943</v>
      </c>
      <c r="N6" s="227">
        <v>678733</v>
      </c>
      <c r="O6" s="227">
        <v>832</v>
      </c>
      <c r="P6" s="227">
        <f>SUM(J6:O6)</f>
        <v>3355134</v>
      </c>
      <c r="Q6" s="227">
        <v>143035</v>
      </c>
      <c r="R6" s="227">
        <v>116613</v>
      </c>
      <c r="S6" s="227">
        <v>50</v>
      </c>
      <c r="T6" s="227">
        <v>84447</v>
      </c>
      <c r="U6" s="227">
        <v>77863</v>
      </c>
      <c r="V6" s="227">
        <v>23</v>
      </c>
      <c r="W6" s="227">
        <v>422031</v>
      </c>
    </row>
    <row r="7" spans="1:23" ht="30" x14ac:dyDescent="0.4">
      <c r="A7" s="237">
        <v>2</v>
      </c>
      <c r="B7" s="238" t="s">
        <v>16</v>
      </c>
      <c r="C7" s="227">
        <v>249082</v>
      </c>
      <c r="D7" s="227">
        <v>179378</v>
      </c>
      <c r="E7" s="227">
        <v>14</v>
      </c>
      <c r="F7" s="227">
        <v>223284</v>
      </c>
      <c r="G7" s="227">
        <v>101458</v>
      </c>
      <c r="H7" s="227">
        <v>55</v>
      </c>
      <c r="I7" s="227">
        <f t="shared" ref="I7:I46" si="0">SUM(C7:H7)</f>
        <v>753271</v>
      </c>
      <c r="J7" s="227">
        <v>907179</v>
      </c>
      <c r="K7" s="227">
        <v>184269</v>
      </c>
      <c r="L7" s="227">
        <v>516</v>
      </c>
      <c r="M7" s="227">
        <v>563959</v>
      </c>
      <c r="N7" s="227">
        <v>126457</v>
      </c>
      <c r="O7" s="227">
        <v>2174</v>
      </c>
      <c r="P7" s="227">
        <f t="shared" ref="P7:P56" si="1">SUM(J7:O7)</f>
        <v>1784554</v>
      </c>
      <c r="Q7" s="227">
        <v>25154</v>
      </c>
      <c r="R7" s="227">
        <v>21103</v>
      </c>
      <c r="S7" s="227">
        <v>2</v>
      </c>
      <c r="T7" s="227">
        <v>62131</v>
      </c>
      <c r="U7" s="227">
        <v>56123</v>
      </c>
      <c r="V7" s="227">
        <v>14</v>
      </c>
      <c r="W7" s="227">
        <v>164527</v>
      </c>
    </row>
    <row r="8" spans="1:23" ht="30" x14ac:dyDescent="0.4">
      <c r="A8" s="237">
        <v>3</v>
      </c>
      <c r="B8" s="238" t="s">
        <v>17</v>
      </c>
      <c r="C8" s="227">
        <v>63036</v>
      </c>
      <c r="D8" s="227">
        <v>51746</v>
      </c>
      <c r="E8" s="227">
        <v>12791</v>
      </c>
      <c r="F8" s="227">
        <v>57106</v>
      </c>
      <c r="G8" s="227">
        <v>67267</v>
      </c>
      <c r="H8" s="227">
        <v>5145</v>
      </c>
      <c r="I8" s="227">
        <f t="shared" si="0"/>
        <v>257091</v>
      </c>
      <c r="J8" s="227">
        <v>154868</v>
      </c>
      <c r="K8" s="227">
        <v>139909</v>
      </c>
      <c r="L8" s="227">
        <v>6056</v>
      </c>
      <c r="M8" s="227">
        <v>172449</v>
      </c>
      <c r="N8" s="227">
        <v>136967</v>
      </c>
      <c r="O8" s="227">
        <v>15440</v>
      </c>
      <c r="P8" s="227">
        <f t="shared" si="1"/>
        <v>625689</v>
      </c>
      <c r="Q8" s="227">
        <v>6941</v>
      </c>
      <c r="R8" s="227">
        <v>5887</v>
      </c>
      <c r="S8" s="227">
        <v>2087</v>
      </c>
      <c r="T8" s="227">
        <v>6954</v>
      </c>
      <c r="U8" s="227">
        <v>6871</v>
      </c>
      <c r="V8" s="227">
        <v>875</v>
      </c>
      <c r="W8" s="227">
        <v>29615</v>
      </c>
    </row>
    <row r="9" spans="1:23" ht="30" x14ac:dyDescent="0.4">
      <c r="A9" s="237">
        <v>4</v>
      </c>
      <c r="B9" s="239" t="s">
        <v>18</v>
      </c>
      <c r="C9" s="227">
        <v>79137</v>
      </c>
      <c r="D9" s="227">
        <v>33914</v>
      </c>
      <c r="E9" s="227">
        <v>0</v>
      </c>
      <c r="F9" s="227">
        <v>102071</v>
      </c>
      <c r="G9" s="227">
        <v>54961</v>
      </c>
      <c r="H9" s="227">
        <v>0</v>
      </c>
      <c r="I9" s="227">
        <f t="shared" si="0"/>
        <v>270083</v>
      </c>
      <c r="J9" s="227">
        <v>199021</v>
      </c>
      <c r="K9" s="227">
        <v>106290</v>
      </c>
      <c r="L9" s="227">
        <v>0</v>
      </c>
      <c r="M9" s="227">
        <v>314359</v>
      </c>
      <c r="N9" s="227">
        <v>155118</v>
      </c>
      <c r="O9" s="227">
        <v>0</v>
      </c>
      <c r="P9" s="227">
        <f t="shared" si="1"/>
        <v>774788</v>
      </c>
      <c r="Q9" s="227">
        <v>8811</v>
      </c>
      <c r="R9" s="227">
        <v>57571</v>
      </c>
      <c r="S9" s="227">
        <v>42306</v>
      </c>
      <c r="T9" s="227">
        <v>24</v>
      </c>
      <c r="U9" s="227">
        <v>31951</v>
      </c>
      <c r="V9" s="227">
        <v>19550</v>
      </c>
      <c r="W9" s="227">
        <v>160213</v>
      </c>
    </row>
    <row r="10" spans="1:23" ht="30" x14ac:dyDescent="0.4">
      <c r="A10" s="237">
        <v>5</v>
      </c>
      <c r="B10" s="239" t="s">
        <v>22</v>
      </c>
      <c r="C10" s="227">
        <v>9687</v>
      </c>
      <c r="D10" s="227">
        <v>7785</v>
      </c>
      <c r="E10" s="227">
        <v>0</v>
      </c>
      <c r="F10" s="227">
        <v>26124</v>
      </c>
      <c r="G10" s="227">
        <v>18652</v>
      </c>
      <c r="H10" s="227">
        <v>0</v>
      </c>
      <c r="I10" s="227">
        <f t="shared" si="0"/>
        <v>62248</v>
      </c>
      <c r="J10" s="227">
        <v>15798</v>
      </c>
      <c r="K10" s="227">
        <v>11786</v>
      </c>
      <c r="L10" s="227">
        <v>0</v>
      </c>
      <c r="M10" s="227">
        <v>51497</v>
      </c>
      <c r="N10" s="227">
        <v>34676</v>
      </c>
      <c r="O10" s="227">
        <v>0</v>
      </c>
      <c r="P10" s="227">
        <f t="shared" si="1"/>
        <v>113757</v>
      </c>
      <c r="Q10" s="227">
        <v>3572</v>
      </c>
      <c r="R10" s="227">
        <v>1882</v>
      </c>
      <c r="S10" s="227">
        <v>0</v>
      </c>
      <c r="T10" s="227">
        <v>12122</v>
      </c>
      <c r="U10" s="227">
        <v>6036</v>
      </c>
      <c r="V10" s="227">
        <v>0</v>
      </c>
      <c r="W10" s="227">
        <v>23612</v>
      </c>
    </row>
    <row r="11" spans="1:23" ht="30" x14ac:dyDescent="0.4">
      <c r="A11" s="237">
        <v>6</v>
      </c>
      <c r="B11" s="239" t="s">
        <v>23</v>
      </c>
      <c r="C11" s="227">
        <v>2231</v>
      </c>
      <c r="D11" s="227">
        <v>1487</v>
      </c>
      <c r="E11" s="227">
        <v>0</v>
      </c>
      <c r="F11" s="227">
        <v>3598</v>
      </c>
      <c r="G11" s="227">
        <v>2641</v>
      </c>
      <c r="H11" s="227">
        <v>0</v>
      </c>
      <c r="I11" s="227">
        <f t="shared" si="0"/>
        <v>9957</v>
      </c>
      <c r="J11" s="227">
        <v>4158</v>
      </c>
      <c r="K11" s="227">
        <v>2847</v>
      </c>
      <c r="L11" s="227">
        <v>0</v>
      </c>
      <c r="M11" s="227">
        <v>6890</v>
      </c>
      <c r="N11" s="227">
        <v>5093</v>
      </c>
      <c r="O11" s="227">
        <v>0</v>
      </c>
      <c r="P11" s="227">
        <f t="shared" si="1"/>
        <v>18988</v>
      </c>
      <c r="Q11" s="227">
        <v>1087</v>
      </c>
      <c r="R11" s="227">
        <v>686</v>
      </c>
      <c r="S11" s="227">
        <v>0</v>
      </c>
      <c r="T11" s="227">
        <v>1223</v>
      </c>
      <c r="U11" s="227">
        <v>747</v>
      </c>
      <c r="V11" s="227">
        <v>0</v>
      </c>
      <c r="W11" s="227">
        <v>3743</v>
      </c>
    </row>
    <row r="12" spans="1:23" ht="30" x14ac:dyDescent="0.4">
      <c r="A12" s="237">
        <v>7</v>
      </c>
      <c r="B12" s="239" t="s">
        <v>24</v>
      </c>
      <c r="C12" s="227">
        <v>7772</v>
      </c>
      <c r="D12" s="227">
        <v>6628</v>
      </c>
      <c r="E12" s="227">
        <v>0</v>
      </c>
      <c r="F12" s="227">
        <v>7102</v>
      </c>
      <c r="G12" s="227">
        <v>8102</v>
      </c>
      <c r="H12" s="227">
        <v>0</v>
      </c>
      <c r="I12" s="227">
        <f t="shared" si="0"/>
        <v>29604</v>
      </c>
      <c r="J12" s="227">
        <v>16625</v>
      </c>
      <c r="K12" s="227">
        <v>17917</v>
      </c>
      <c r="L12" s="227">
        <v>0</v>
      </c>
      <c r="M12" s="227">
        <v>17580</v>
      </c>
      <c r="N12" s="227">
        <v>20259</v>
      </c>
      <c r="O12" s="227">
        <v>0</v>
      </c>
      <c r="P12" s="227">
        <f t="shared" si="1"/>
        <v>72381</v>
      </c>
      <c r="Q12" s="227">
        <v>4479</v>
      </c>
      <c r="R12" s="227">
        <v>3484</v>
      </c>
      <c r="S12" s="227">
        <v>0</v>
      </c>
      <c r="T12" s="227">
        <v>3731</v>
      </c>
      <c r="U12" s="227">
        <v>2357</v>
      </c>
      <c r="V12" s="227">
        <v>0</v>
      </c>
      <c r="W12" s="227">
        <v>14051</v>
      </c>
    </row>
    <row r="13" spans="1:23" ht="30" x14ac:dyDescent="0.4">
      <c r="A13" s="237">
        <v>8</v>
      </c>
      <c r="B13" s="239" t="s">
        <v>25</v>
      </c>
      <c r="C13" s="227">
        <v>11631</v>
      </c>
      <c r="D13" s="227">
        <v>3547</v>
      </c>
      <c r="E13" s="227">
        <v>0</v>
      </c>
      <c r="F13" s="227">
        <v>37199</v>
      </c>
      <c r="G13" s="227">
        <v>11996</v>
      </c>
      <c r="H13" s="227">
        <v>0</v>
      </c>
      <c r="I13" s="227">
        <f t="shared" si="0"/>
        <v>64373</v>
      </c>
      <c r="J13" s="227">
        <v>15080</v>
      </c>
      <c r="K13" s="227">
        <v>5899</v>
      </c>
      <c r="L13" s="227">
        <v>0</v>
      </c>
      <c r="M13" s="227">
        <v>61541</v>
      </c>
      <c r="N13" s="227">
        <v>20807</v>
      </c>
      <c r="O13" s="227">
        <v>0</v>
      </c>
      <c r="P13" s="227">
        <f t="shared" si="1"/>
        <v>103327</v>
      </c>
      <c r="Q13" s="227">
        <v>1221</v>
      </c>
      <c r="R13" s="227">
        <v>270</v>
      </c>
      <c r="S13" s="227">
        <v>0</v>
      </c>
      <c r="T13" s="227">
        <v>9083</v>
      </c>
      <c r="U13" s="227">
        <v>3397</v>
      </c>
      <c r="V13" s="227">
        <v>0</v>
      </c>
      <c r="W13" s="227">
        <v>13971</v>
      </c>
    </row>
    <row r="14" spans="1:23" ht="30" x14ac:dyDescent="0.4">
      <c r="A14" s="237">
        <v>9</v>
      </c>
      <c r="B14" s="239" t="s">
        <v>26</v>
      </c>
      <c r="C14" s="227">
        <v>19311</v>
      </c>
      <c r="D14" s="227">
        <v>15041</v>
      </c>
      <c r="E14" s="227">
        <v>0</v>
      </c>
      <c r="F14" s="227">
        <v>23232</v>
      </c>
      <c r="G14" s="227">
        <v>16778</v>
      </c>
      <c r="H14" s="227">
        <v>0</v>
      </c>
      <c r="I14" s="227">
        <f t="shared" si="0"/>
        <v>74362</v>
      </c>
      <c r="J14" s="227">
        <v>34508</v>
      </c>
      <c r="K14" s="227">
        <v>27524</v>
      </c>
      <c r="L14" s="227">
        <v>0</v>
      </c>
      <c r="M14" s="227">
        <v>51190</v>
      </c>
      <c r="N14" s="227">
        <v>37477</v>
      </c>
      <c r="O14" s="227">
        <v>0</v>
      </c>
      <c r="P14" s="227">
        <f t="shared" si="1"/>
        <v>150699</v>
      </c>
      <c r="Q14" s="227">
        <v>5685</v>
      </c>
      <c r="R14" s="227">
        <v>3212</v>
      </c>
      <c r="S14" s="227">
        <v>1</v>
      </c>
      <c r="T14" s="227">
        <v>8088</v>
      </c>
      <c r="U14" s="227">
        <v>4417</v>
      </c>
      <c r="V14" s="227">
        <v>6</v>
      </c>
      <c r="W14" s="227">
        <v>21409</v>
      </c>
    </row>
    <row r="15" spans="1:23" ht="30" x14ac:dyDescent="0.4">
      <c r="A15" s="237">
        <v>10</v>
      </c>
      <c r="B15" s="239" t="s">
        <v>27</v>
      </c>
      <c r="C15" s="227">
        <v>1127</v>
      </c>
      <c r="D15" s="227">
        <v>1263</v>
      </c>
      <c r="E15" s="227">
        <v>0</v>
      </c>
      <c r="F15" s="227">
        <v>8837</v>
      </c>
      <c r="G15" s="227">
        <v>5855</v>
      </c>
      <c r="H15" s="227">
        <v>0</v>
      </c>
      <c r="I15" s="227">
        <f t="shared" si="0"/>
        <v>17082</v>
      </c>
      <c r="J15" s="227">
        <v>2421</v>
      </c>
      <c r="K15" s="227">
        <v>2199</v>
      </c>
      <c r="L15" s="227">
        <v>0</v>
      </c>
      <c r="M15" s="227">
        <v>22793</v>
      </c>
      <c r="N15" s="227">
        <v>13477</v>
      </c>
      <c r="O15" s="227">
        <v>0</v>
      </c>
      <c r="P15" s="227">
        <f t="shared" si="1"/>
        <v>40890</v>
      </c>
      <c r="Q15" s="227">
        <v>286</v>
      </c>
      <c r="R15" s="227">
        <v>119</v>
      </c>
      <c r="S15" s="227">
        <v>0</v>
      </c>
      <c r="T15" s="227">
        <v>1840</v>
      </c>
      <c r="U15" s="227">
        <v>1213</v>
      </c>
      <c r="V15" s="227">
        <v>0</v>
      </c>
      <c r="W15" s="227">
        <v>3458</v>
      </c>
    </row>
    <row r="16" spans="1:23" ht="30" x14ac:dyDescent="0.4">
      <c r="A16" s="237">
        <v>11</v>
      </c>
      <c r="B16" s="239" t="s">
        <v>28</v>
      </c>
      <c r="C16" s="227">
        <v>0</v>
      </c>
      <c r="D16" s="227">
        <v>0</v>
      </c>
      <c r="E16" s="227">
        <v>0</v>
      </c>
      <c r="F16" s="227">
        <v>1342</v>
      </c>
      <c r="G16" s="227">
        <v>1109</v>
      </c>
      <c r="H16" s="227">
        <v>0</v>
      </c>
      <c r="I16" s="227">
        <f t="shared" si="0"/>
        <v>2451</v>
      </c>
      <c r="J16" s="227">
        <v>0</v>
      </c>
      <c r="K16" s="227">
        <v>0</v>
      </c>
      <c r="L16" s="227">
        <v>0</v>
      </c>
      <c r="M16" s="227">
        <v>4689</v>
      </c>
      <c r="N16" s="227">
        <v>4708</v>
      </c>
      <c r="O16" s="227">
        <v>0</v>
      </c>
      <c r="P16" s="227">
        <f t="shared" si="1"/>
        <v>9397</v>
      </c>
      <c r="Q16" s="227">
        <v>0</v>
      </c>
      <c r="R16" s="227">
        <v>0</v>
      </c>
      <c r="S16" s="227">
        <v>0</v>
      </c>
      <c r="T16" s="227">
        <v>898</v>
      </c>
      <c r="U16" s="227">
        <v>903</v>
      </c>
      <c r="V16" s="227">
        <v>0</v>
      </c>
      <c r="W16" s="227">
        <v>1801</v>
      </c>
    </row>
    <row r="17" spans="1:23" ht="30" x14ac:dyDescent="0.4">
      <c r="A17" s="237">
        <v>12</v>
      </c>
      <c r="B17" s="239" t="s">
        <v>29</v>
      </c>
      <c r="C17" s="227">
        <v>4331</v>
      </c>
      <c r="D17" s="227">
        <v>2518</v>
      </c>
      <c r="E17" s="227">
        <v>0</v>
      </c>
      <c r="F17" s="227">
        <v>6783</v>
      </c>
      <c r="G17" s="227">
        <v>4320</v>
      </c>
      <c r="H17" s="227">
        <v>0</v>
      </c>
      <c r="I17" s="227">
        <f t="shared" si="0"/>
        <v>17952</v>
      </c>
      <c r="J17" s="227">
        <v>6630</v>
      </c>
      <c r="K17" s="227">
        <v>4304</v>
      </c>
      <c r="L17" s="227">
        <v>0</v>
      </c>
      <c r="M17" s="227">
        <v>11597</v>
      </c>
      <c r="N17" s="227">
        <v>8371</v>
      </c>
      <c r="O17" s="227">
        <v>0</v>
      </c>
      <c r="P17" s="227">
        <f t="shared" si="1"/>
        <v>30902</v>
      </c>
      <c r="Q17" s="227">
        <v>1735</v>
      </c>
      <c r="R17" s="227">
        <v>802</v>
      </c>
      <c r="S17" s="227">
        <v>0</v>
      </c>
      <c r="T17" s="227">
        <v>1643</v>
      </c>
      <c r="U17" s="227">
        <v>871</v>
      </c>
      <c r="V17" s="227">
        <v>0</v>
      </c>
      <c r="W17" s="227">
        <v>5051</v>
      </c>
    </row>
    <row r="18" spans="1:23" ht="30" x14ac:dyDescent="0.4">
      <c r="A18" s="237"/>
      <c r="B18" s="239" t="s">
        <v>372</v>
      </c>
      <c r="C18" s="227">
        <f t="shared" ref="C18:V18" si="2">SUM(C6:C17)</f>
        <v>870977</v>
      </c>
      <c r="D18" s="227">
        <f t="shared" si="2"/>
        <v>679809</v>
      </c>
      <c r="E18" s="227">
        <f t="shared" si="2"/>
        <v>13555</v>
      </c>
      <c r="F18" s="227">
        <f t="shared" si="2"/>
        <v>735121</v>
      </c>
      <c r="G18" s="227">
        <f t="shared" si="2"/>
        <v>518341</v>
      </c>
      <c r="H18" s="227">
        <f t="shared" si="2"/>
        <v>5434</v>
      </c>
      <c r="I18" s="227">
        <f t="shared" si="2"/>
        <v>2823237</v>
      </c>
      <c r="J18" s="227">
        <f t="shared" si="2"/>
        <v>2362873</v>
      </c>
      <c r="K18" s="227">
        <f t="shared" si="2"/>
        <v>1419847</v>
      </c>
      <c r="L18" s="227">
        <f t="shared" si="2"/>
        <v>8710</v>
      </c>
      <c r="M18" s="227">
        <f t="shared" si="2"/>
        <v>2028487</v>
      </c>
      <c r="N18" s="227">
        <f t="shared" si="2"/>
        <v>1242143</v>
      </c>
      <c r="O18" s="227">
        <f t="shared" si="2"/>
        <v>18446</v>
      </c>
      <c r="P18" s="227">
        <f t="shared" si="2"/>
        <v>7080506</v>
      </c>
      <c r="Q18" s="227">
        <f t="shared" si="2"/>
        <v>202006</v>
      </c>
      <c r="R18" s="227">
        <f t="shared" si="2"/>
        <v>211629</v>
      </c>
      <c r="S18" s="227">
        <f t="shared" si="2"/>
        <v>44446</v>
      </c>
      <c r="T18" s="227">
        <f t="shared" si="2"/>
        <v>192184</v>
      </c>
      <c r="U18" s="227">
        <f t="shared" si="2"/>
        <v>192749</v>
      </c>
      <c r="V18" s="227">
        <f t="shared" si="2"/>
        <v>20468</v>
      </c>
      <c r="W18" s="227">
        <f>SUM(Q18:V18)</f>
        <v>863482</v>
      </c>
    </row>
    <row r="19" spans="1:23" ht="30" x14ac:dyDescent="0.4">
      <c r="A19" s="237">
        <v>13</v>
      </c>
      <c r="B19" s="239" t="s">
        <v>33</v>
      </c>
      <c r="C19" s="227">
        <v>2216</v>
      </c>
      <c r="D19" s="227">
        <v>1213</v>
      </c>
      <c r="E19" s="227">
        <v>0</v>
      </c>
      <c r="F19" s="227">
        <v>25371</v>
      </c>
      <c r="G19" s="227">
        <v>25011</v>
      </c>
      <c r="H19" s="227">
        <v>0</v>
      </c>
      <c r="I19" s="227">
        <f t="shared" si="0"/>
        <v>53811</v>
      </c>
      <c r="J19" s="227">
        <v>3472</v>
      </c>
      <c r="K19" s="227">
        <v>3919</v>
      </c>
      <c r="L19" s="227">
        <v>0</v>
      </c>
      <c r="M19" s="227">
        <v>38407</v>
      </c>
      <c r="N19" s="227">
        <v>49082</v>
      </c>
      <c r="O19" s="227">
        <v>0</v>
      </c>
      <c r="P19" s="227">
        <f t="shared" si="1"/>
        <v>94880</v>
      </c>
      <c r="Q19" s="227">
        <v>449</v>
      </c>
      <c r="R19" s="227">
        <v>1323</v>
      </c>
      <c r="S19" s="227">
        <v>0</v>
      </c>
      <c r="T19" s="227">
        <v>8133</v>
      </c>
      <c r="U19" s="227">
        <v>15166</v>
      </c>
      <c r="V19" s="227">
        <v>0</v>
      </c>
      <c r="W19" s="227">
        <v>25071</v>
      </c>
    </row>
    <row r="20" spans="1:23" ht="30" x14ac:dyDescent="0.4">
      <c r="A20" s="237">
        <v>14</v>
      </c>
      <c r="B20" s="239" t="s">
        <v>34</v>
      </c>
      <c r="C20" s="227">
        <v>22504</v>
      </c>
      <c r="D20" s="227">
        <v>13757</v>
      </c>
      <c r="E20" s="227">
        <v>0</v>
      </c>
      <c r="F20" s="227">
        <v>77076</v>
      </c>
      <c r="G20" s="227">
        <v>53336</v>
      </c>
      <c r="H20" s="227">
        <v>0</v>
      </c>
      <c r="I20" s="227">
        <f t="shared" si="0"/>
        <v>166673</v>
      </c>
      <c r="J20" s="227">
        <v>35355</v>
      </c>
      <c r="K20" s="227">
        <v>24037</v>
      </c>
      <c r="L20" s="227">
        <v>0</v>
      </c>
      <c r="M20" s="227">
        <v>109738</v>
      </c>
      <c r="N20" s="227">
        <v>76659</v>
      </c>
      <c r="O20" s="227">
        <v>0</v>
      </c>
      <c r="P20" s="227">
        <f t="shared" si="1"/>
        <v>245789</v>
      </c>
      <c r="Q20" s="227">
        <v>8121</v>
      </c>
      <c r="R20" s="227">
        <v>3564</v>
      </c>
      <c r="S20" s="227">
        <v>0</v>
      </c>
      <c r="T20" s="227">
        <v>25606</v>
      </c>
      <c r="U20" s="227">
        <v>11526</v>
      </c>
      <c r="V20" s="227">
        <v>23</v>
      </c>
      <c r="W20" s="227">
        <v>48840</v>
      </c>
    </row>
    <row r="21" spans="1:23" ht="30" x14ac:dyDescent="0.4">
      <c r="A21" s="237">
        <v>15</v>
      </c>
      <c r="B21" s="239" t="s">
        <v>35</v>
      </c>
      <c r="C21" s="227">
        <v>3701</v>
      </c>
      <c r="D21" s="227">
        <v>1897</v>
      </c>
      <c r="E21" s="227">
        <v>0</v>
      </c>
      <c r="F21" s="227">
        <v>13962</v>
      </c>
      <c r="G21" s="227">
        <v>5084</v>
      </c>
      <c r="H21" s="227">
        <v>0</v>
      </c>
      <c r="I21" s="227">
        <f t="shared" si="0"/>
        <v>24644</v>
      </c>
      <c r="J21" s="227">
        <v>6056</v>
      </c>
      <c r="K21" s="227">
        <v>3299</v>
      </c>
      <c r="L21" s="227">
        <v>0</v>
      </c>
      <c r="M21" s="227">
        <v>24428</v>
      </c>
      <c r="N21" s="227">
        <v>8286</v>
      </c>
      <c r="O21" s="227">
        <v>0</v>
      </c>
      <c r="P21" s="227">
        <f t="shared" si="1"/>
        <v>42069</v>
      </c>
      <c r="Q21" s="227">
        <v>147</v>
      </c>
      <c r="R21" s="227">
        <v>51</v>
      </c>
      <c r="S21" s="227">
        <v>0</v>
      </c>
      <c r="T21" s="227">
        <v>1156</v>
      </c>
      <c r="U21" s="227">
        <v>431</v>
      </c>
      <c r="V21" s="227">
        <v>0</v>
      </c>
      <c r="W21" s="227">
        <v>1785</v>
      </c>
    </row>
    <row r="22" spans="1:23" ht="30" x14ac:dyDescent="0.4">
      <c r="A22" s="237">
        <v>16</v>
      </c>
      <c r="B22" s="239" t="s">
        <v>36</v>
      </c>
      <c r="C22" s="227">
        <v>33</v>
      </c>
      <c r="D22" s="227">
        <v>18</v>
      </c>
      <c r="E22" s="227">
        <v>0</v>
      </c>
      <c r="F22" s="227">
        <v>326</v>
      </c>
      <c r="G22" s="227">
        <v>149</v>
      </c>
      <c r="H22" s="227">
        <v>0</v>
      </c>
      <c r="I22" s="227">
        <f t="shared" si="0"/>
        <v>526</v>
      </c>
      <c r="J22" s="227">
        <v>61</v>
      </c>
      <c r="K22" s="227">
        <v>23</v>
      </c>
      <c r="L22" s="227">
        <v>0</v>
      </c>
      <c r="M22" s="227">
        <v>475</v>
      </c>
      <c r="N22" s="227">
        <v>228</v>
      </c>
      <c r="O22" s="227">
        <v>0</v>
      </c>
      <c r="P22" s="227">
        <f t="shared" si="1"/>
        <v>787</v>
      </c>
      <c r="Q22" s="227">
        <v>23</v>
      </c>
      <c r="R22" s="227">
        <v>11</v>
      </c>
      <c r="S22" s="227">
        <v>0</v>
      </c>
      <c r="T22" s="227">
        <v>98</v>
      </c>
      <c r="U22" s="227">
        <v>14</v>
      </c>
      <c r="V22" s="227">
        <v>0</v>
      </c>
      <c r="W22" s="227">
        <v>146</v>
      </c>
    </row>
    <row r="23" spans="1:23" ht="30" x14ac:dyDescent="0.4">
      <c r="A23" s="237">
        <v>17</v>
      </c>
      <c r="B23" s="239" t="s">
        <v>37</v>
      </c>
      <c r="C23" s="227">
        <v>0</v>
      </c>
      <c r="D23" s="227">
        <v>0</v>
      </c>
      <c r="E23" s="227">
        <v>0</v>
      </c>
      <c r="F23" s="227">
        <v>1921</v>
      </c>
      <c r="G23" s="227">
        <v>1246</v>
      </c>
      <c r="H23" s="227">
        <v>0</v>
      </c>
      <c r="I23" s="227">
        <f t="shared" si="0"/>
        <v>3167</v>
      </c>
      <c r="J23" s="227">
        <v>0</v>
      </c>
      <c r="K23" s="227">
        <v>0</v>
      </c>
      <c r="L23" s="227">
        <v>0</v>
      </c>
      <c r="M23" s="227">
        <v>2450</v>
      </c>
      <c r="N23" s="227">
        <v>1533</v>
      </c>
      <c r="O23" s="227">
        <v>0</v>
      </c>
      <c r="P23" s="227">
        <f t="shared" si="1"/>
        <v>3983</v>
      </c>
      <c r="Q23" s="227">
        <v>0</v>
      </c>
      <c r="R23" s="227">
        <v>0</v>
      </c>
      <c r="S23" s="227">
        <v>0</v>
      </c>
      <c r="T23" s="227">
        <v>193</v>
      </c>
      <c r="U23" s="227">
        <v>112</v>
      </c>
      <c r="V23" s="227">
        <v>0</v>
      </c>
      <c r="W23" s="227">
        <v>305</v>
      </c>
    </row>
    <row r="24" spans="1:23" ht="30" x14ac:dyDescent="0.4">
      <c r="A24" s="237">
        <v>18</v>
      </c>
      <c r="B24" s="239" t="s">
        <v>38</v>
      </c>
      <c r="C24" s="227">
        <v>0</v>
      </c>
      <c r="D24" s="227">
        <v>0</v>
      </c>
      <c r="E24" s="227">
        <v>0</v>
      </c>
      <c r="F24" s="227">
        <v>3</v>
      </c>
      <c r="G24" s="227">
        <v>0</v>
      </c>
      <c r="H24" s="227">
        <v>0</v>
      </c>
      <c r="I24" s="227">
        <f t="shared" si="0"/>
        <v>3</v>
      </c>
      <c r="J24" s="227">
        <v>0</v>
      </c>
      <c r="K24" s="227">
        <v>0</v>
      </c>
      <c r="L24" s="227">
        <v>0</v>
      </c>
      <c r="M24" s="227">
        <v>2</v>
      </c>
      <c r="N24" s="227">
        <v>1</v>
      </c>
      <c r="O24" s="227">
        <v>0</v>
      </c>
      <c r="P24" s="227">
        <f t="shared" si="1"/>
        <v>3</v>
      </c>
      <c r="Q24" s="227">
        <v>0</v>
      </c>
      <c r="R24" s="227">
        <v>0</v>
      </c>
      <c r="S24" s="227">
        <v>0</v>
      </c>
      <c r="T24" s="227">
        <v>84</v>
      </c>
      <c r="U24" s="227">
        <v>26</v>
      </c>
      <c r="V24" s="227">
        <v>0</v>
      </c>
      <c r="W24" s="227">
        <v>110</v>
      </c>
    </row>
    <row r="25" spans="1:23" ht="30" x14ac:dyDescent="0.4">
      <c r="A25" s="237">
        <v>19</v>
      </c>
      <c r="B25" s="239" t="s">
        <v>39</v>
      </c>
      <c r="C25" s="227">
        <v>3672</v>
      </c>
      <c r="D25" s="227">
        <v>1766</v>
      </c>
      <c r="E25" s="227">
        <v>2</v>
      </c>
      <c r="F25" s="227">
        <v>2913</v>
      </c>
      <c r="G25" s="227">
        <v>2083</v>
      </c>
      <c r="H25" s="227">
        <v>3</v>
      </c>
      <c r="I25" s="227">
        <f t="shared" si="0"/>
        <v>10439</v>
      </c>
      <c r="J25" s="227">
        <v>5644</v>
      </c>
      <c r="K25" s="227">
        <v>2748</v>
      </c>
      <c r="L25" s="227">
        <v>2</v>
      </c>
      <c r="M25" s="227">
        <v>5321</v>
      </c>
      <c r="N25" s="227">
        <v>3228</v>
      </c>
      <c r="O25" s="227">
        <v>10</v>
      </c>
      <c r="P25" s="227">
        <f t="shared" si="1"/>
        <v>16953</v>
      </c>
      <c r="Q25" s="227">
        <v>200</v>
      </c>
      <c r="R25" s="227">
        <v>137</v>
      </c>
      <c r="S25" s="227">
        <v>0</v>
      </c>
      <c r="T25" s="227">
        <v>364</v>
      </c>
      <c r="U25" s="227">
        <v>259</v>
      </c>
      <c r="V25" s="227">
        <v>0</v>
      </c>
      <c r="W25" s="227">
        <v>960</v>
      </c>
    </row>
    <row r="26" spans="1:23" ht="30" x14ac:dyDescent="0.4">
      <c r="A26" s="237">
        <v>20</v>
      </c>
      <c r="B26" s="239" t="s">
        <v>40</v>
      </c>
      <c r="C26" s="227">
        <v>0</v>
      </c>
      <c r="D26" s="227">
        <v>0</v>
      </c>
      <c r="E26" s="227">
        <v>0</v>
      </c>
      <c r="F26" s="227">
        <v>199</v>
      </c>
      <c r="G26" s="227">
        <v>102</v>
      </c>
      <c r="H26" s="227">
        <v>0</v>
      </c>
      <c r="I26" s="227">
        <f t="shared" si="0"/>
        <v>301</v>
      </c>
      <c r="J26" s="227">
        <v>0</v>
      </c>
      <c r="K26" s="227">
        <v>0</v>
      </c>
      <c r="L26" s="227">
        <v>0</v>
      </c>
      <c r="M26" s="227">
        <v>302</v>
      </c>
      <c r="N26" s="227">
        <v>140</v>
      </c>
      <c r="O26" s="227">
        <v>0</v>
      </c>
      <c r="P26" s="227">
        <f t="shared" si="1"/>
        <v>442</v>
      </c>
      <c r="Q26" s="227">
        <v>0</v>
      </c>
      <c r="R26" s="227">
        <v>0</v>
      </c>
      <c r="S26" s="227">
        <v>0</v>
      </c>
      <c r="T26" s="227">
        <v>24</v>
      </c>
      <c r="U26" s="227">
        <v>17</v>
      </c>
      <c r="V26" s="227">
        <v>0</v>
      </c>
      <c r="W26" s="227">
        <v>41</v>
      </c>
    </row>
    <row r="27" spans="1:23" ht="30" x14ac:dyDescent="0.4">
      <c r="A27" s="237">
        <v>21</v>
      </c>
      <c r="B27" s="239" t="s">
        <v>41</v>
      </c>
      <c r="C27" s="227">
        <v>381</v>
      </c>
      <c r="D27" s="227">
        <v>202</v>
      </c>
      <c r="E27" s="227">
        <v>0</v>
      </c>
      <c r="F27" s="227">
        <v>5276</v>
      </c>
      <c r="G27" s="227">
        <v>3316</v>
      </c>
      <c r="H27" s="227">
        <v>0</v>
      </c>
      <c r="I27" s="227">
        <f t="shared" si="0"/>
        <v>9175</v>
      </c>
      <c r="J27" s="227">
        <v>419</v>
      </c>
      <c r="K27" s="227">
        <v>224</v>
      </c>
      <c r="L27" s="227">
        <v>0</v>
      </c>
      <c r="M27" s="227">
        <v>7352</v>
      </c>
      <c r="N27" s="227">
        <v>4358</v>
      </c>
      <c r="O27" s="227">
        <v>0</v>
      </c>
      <c r="P27" s="227">
        <f t="shared" si="1"/>
        <v>12353</v>
      </c>
      <c r="Q27" s="227">
        <v>20</v>
      </c>
      <c r="R27" s="227">
        <v>5</v>
      </c>
      <c r="S27" s="227">
        <v>0</v>
      </c>
      <c r="T27" s="227">
        <v>187</v>
      </c>
      <c r="U27" s="227">
        <v>171</v>
      </c>
      <c r="V27" s="227">
        <v>0</v>
      </c>
      <c r="W27" s="227">
        <v>383</v>
      </c>
    </row>
    <row r="28" spans="1:23" ht="30" x14ac:dyDescent="0.4">
      <c r="A28" s="237">
        <v>22</v>
      </c>
      <c r="B28" s="239" t="s">
        <v>42</v>
      </c>
      <c r="C28" s="227">
        <v>33</v>
      </c>
      <c r="D28" s="227">
        <v>65</v>
      </c>
      <c r="E28" s="227">
        <v>0</v>
      </c>
      <c r="F28" s="227">
        <v>1741</v>
      </c>
      <c r="G28" s="227">
        <v>1256</v>
      </c>
      <c r="H28" s="227">
        <v>0</v>
      </c>
      <c r="I28" s="227">
        <f t="shared" si="0"/>
        <v>3095</v>
      </c>
      <c r="J28" s="227">
        <v>82</v>
      </c>
      <c r="K28" s="227">
        <v>50</v>
      </c>
      <c r="L28" s="227">
        <v>0</v>
      </c>
      <c r="M28" s="227">
        <v>2602</v>
      </c>
      <c r="N28" s="227">
        <v>1740</v>
      </c>
      <c r="O28" s="227">
        <v>0</v>
      </c>
      <c r="P28" s="227">
        <f t="shared" si="1"/>
        <v>4474</v>
      </c>
      <c r="Q28" s="227">
        <v>0</v>
      </c>
      <c r="R28" s="227">
        <v>1</v>
      </c>
      <c r="S28" s="227">
        <v>0</v>
      </c>
      <c r="T28" s="227">
        <v>61</v>
      </c>
      <c r="U28" s="227">
        <v>56</v>
      </c>
      <c r="V28" s="227">
        <v>0</v>
      </c>
      <c r="W28" s="227">
        <v>118</v>
      </c>
    </row>
    <row r="29" spans="1:23" ht="30" x14ac:dyDescent="0.4">
      <c r="A29" s="237">
        <v>23</v>
      </c>
      <c r="B29" s="239" t="s">
        <v>43</v>
      </c>
      <c r="C29" s="227">
        <v>836</v>
      </c>
      <c r="D29" s="227">
        <v>175</v>
      </c>
      <c r="E29" s="227">
        <v>0</v>
      </c>
      <c r="F29" s="227">
        <v>111</v>
      </c>
      <c r="G29" s="227">
        <v>32</v>
      </c>
      <c r="H29" s="227">
        <v>1</v>
      </c>
      <c r="I29" s="227">
        <f t="shared" si="0"/>
        <v>1155</v>
      </c>
      <c r="J29" s="227">
        <v>1989</v>
      </c>
      <c r="K29" s="227">
        <v>5031</v>
      </c>
      <c r="L29" s="227">
        <v>8</v>
      </c>
      <c r="M29" s="227">
        <v>175</v>
      </c>
      <c r="N29" s="227">
        <v>3650</v>
      </c>
      <c r="O29" s="227">
        <v>0</v>
      </c>
      <c r="P29" s="227">
        <f t="shared" si="1"/>
        <v>10853</v>
      </c>
      <c r="Q29" s="227">
        <v>170</v>
      </c>
      <c r="R29" s="227">
        <v>58</v>
      </c>
      <c r="S29" s="227">
        <v>0</v>
      </c>
      <c r="T29" s="227">
        <v>13</v>
      </c>
      <c r="U29" s="227">
        <v>4</v>
      </c>
      <c r="V29" s="227">
        <v>0</v>
      </c>
      <c r="W29" s="227">
        <v>245</v>
      </c>
    </row>
    <row r="30" spans="1:23" ht="30" x14ac:dyDescent="0.4">
      <c r="A30" s="237">
        <v>24</v>
      </c>
      <c r="B30" s="239" t="s">
        <v>44</v>
      </c>
      <c r="C30" s="227">
        <v>579</v>
      </c>
      <c r="D30" s="227">
        <v>394</v>
      </c>
      <c r="E30" s="227">
        <v>0</v>
      </c>
      <c r="F30" s="227">
        <v>7880</v>
      </c>
      <c r="G30" s="227">
        <v>7746</v>
      </c>
      <c r="H30" s="227">
        <v>0</v>
      </c>
      <c r="I30" s="227">
        <f t="shared" si="0"/>
        <v>16599</v>
      </c>
      <c r="J30" s="227">
        <v>905</v>
      </c>
      <c r="K30" s="227">
        <v>513</v>
      </c>
      <c r="L30" s="227">
        <v>0</v>
      </c>
      <c r="M30" s="227">
        <v>14308</v>
      </c>
      <c r="N30" s="227">
        <v>12309</v>
      </c>
      <c r="O30" s="227">
        <v>0</v>
      </c>
      <c r="P30" s="227">
        <f t="shared" si="1"/>
        <v>28035</v>
      </c>
      <c r="Q30" s="227">
        <v>9</v>
      </c>
      <c r="R30" s="227">
        <v>6</v>
      </c>
      <c r="S30" s="227">
        <v>0</v>
      </c>
      <c r="T30" s="227">
        <v>426</v>
      </c>
      <c r="U30" s="227">
        <v>334</v>
      </c>
      <c r="V30" s="227">
        <v>0</v>
      </c>
      <c r="W30" s="227">
        <v>775</v>
      </c>
    </row>
    <row r="31" spans="1:23" ht="60" x14ac:dyDescent="0.4">
      <c r="A31" s="237">
        <v>25</v>
      </c>
      <c r="B31" s="239" t="s">
        <v>45</v>
      </c>
      <c r="C31" s="227">
        <v>0</v>
      </c>
      <c r="D31" s="227">
        <v>0</v>
      </c>
      <c r="E31" s="227">
        <v>0</v>
      </c>
      <c r="F31" s="227">
        <v>1145</v>
      </c>
      <c r="G31" s="227">
        <v>701</v>
      </c>
      <c r="H31" s="227">
        <v>0</v>
      </c>
      <c r="I31" s="227">
        <f t="shared" si="0"/>
        <v>1846</v>
      </c>
      <c r="J31" s="227">
        <v>0</v>
      </c>
      <c r="K31" s="227">
        <v>0</v>
      </c>
      <c r="L31" s="227">
        <v>0</v>
      </c>
      <c r="M31" s="227">
        <v>1724</v>
      </c>
      <c r="N31" s="227">
        <v>986</v>
      </c>
      <c r="O31" s="227">
        <v>0</v>
      </c>
      <c r="P31" s="227">
        <f t="shared" si="1"/>
        <v>2710</v>
      </c>
      <c r="Q31" s="227">
        <v>0</v>
      </c>
      <c r="R31" s="227">
        <v>0</v>
      </c>
      <c r="S31" s="227">
        <v>0</v>
      </c>
      <c r="T31" s="227">
        <v>394</v>
      </c>
      <c r="U31" s="227">
        <v>172</v>
      </c>
      <c r="V31" s="227">
        <v>0</v>
      </c>
      <c r="W31" s="227">
        <v>566</v>
      </c>
    </row>
    <row r="32" spans="1:23" ht="30" x14ac:dyDescent="0.4">
      <c r="A32" s="237">
        <v>26</v>
      </c>
      <c r="B32" s="239" t="s">
        <v>46</v>
      </c>
      <c r="C32" s="227">
        <v>14</v>
      </c>
      <c r="D32" s="227">
        <v>5</v>
      </c>
      <c r="E32" s="227">
        <v>0</v>
      </c>
      <c r="F32" s="227">
        <v>47</v>
      </c>
      <c r="G32" s="227">
        <v>20</v>
      </c>
      <c r="H32" s="227">
        <v>0</v>
      </c>
      <c r="I32" s="227">
        <f t="shared" si="0"/>
        <v>86</v>
      </c>
      <c r="J32" s="227">
        <v>257</v>
      </c>
      <c r="K32" s="227">
        <v>77</v>
      </c>
      <c r="L32" s="227">
        <v>0</v>
      </c>
      <c r="M32" s="227">
        <v>614</v>
      </c>
      <c r="N32" s="227">
        <v>235</v>
      </c>
      <c r="O32" s="227">
        <v>0</v>
      </c>
      <c r="P32" s="227">
        <f t="shared" si="1"/>
        <v>1183</v>
      </c>
      <c r="Q32" s="227">
        <v>2</v>
      </c>
      <c r="R32" s="227">
        <v>0</v>
      </c>
      <c r="S32" s="227">
        <v>0</v>
      </c>
      <c r="T32" s="227">
        <v>6</v>
      </c>
      <c r="U32" s="227">
        <v>2</v>
      </c>
      <c r="V32" s="227">
        <v>0</v>
      </c>
      <c r="W32" s="227">
        <v>10</v>
      </c>
    </row>
    <row r="33" spans="1:23" ht="30" x14ac:dyDescent="0.4">
      <c r="A33" s="237">
        <v>27</v>
      </c>
      <c r="B33" s="239" t="s">
        <v>47</v>
      </c>
      <c r="C33" s="227">
        <v>4328</v>
      </c>
      <c r="D33" s="227">
        <v>1231</v>
      </c>
      <c r="E33" s="227">
        <v>0</v>
      </c>
      <c r="F33" s="227">
        <v>57615</v>
      </c>
      <c r="G33" s="227">
        <v>20184</v>
      </c>
      <c r="H33" s="227">
        <v>0</v>
      </c>
      <c r="I33" s="227">
        <f t="shared" si="0"/>
        <v>83358</v>
      </c>
      <c r="J33" s="227">
        <v>5389</v>
      </c>
      <c r="K33" s="227">
        <v>1590</v>
      </c>
      <c r="L33" s="227">
        <v>0</v>
      </c>
      <c r="M33" s="227">
        <v>81182</v>
      </c>
      <c r="N33" s="227">
        <v>31876</v>
      </c>
      <c r="O33" s="227">
        <v>0</v>
      </c>
      <c r="P33" s="227">
        <f t="shared" si="1"/>
        <v>120037</v>
      </c>
      <c r="Q33" s="227">
        <v>2143</v>
      </c>
      <c r="R33" s="227">
        <v>497</v>
      </c>
      <c r="S33" s="227">
        <v>0</v>
      </c>
      <c r="T33" s="227">
        <v>38770</v>
      </c>
      <c r="U33" s="227">
        <v>11798</v>
      </c>
      <c r="V33" s="227">
        <v>0</v>
      </c>
      <c r="W33" s="227">
        <v>53208</v>
      </c>
    </row>
    <row r="34" spans="1:23" ht="30" x14ac:dyDescent="0.4">
      <c r="A34" s="237">
        <v>28</v>
      </c>
      <c r="B34" s="239" t="s">
        <v>48</v>
      </c>
      <c r="C34" s="227">
        <v>502</v>
      </c>
      <c r="D34" s="227">
        <v>122</v>
      </c>
      <c r="E34" s="227">
        <v>0</v>
      </c>
      <c r="F34" s="227">
        <v>16163</v>
      </c>
      <c r="G34" s="227">
        <v>4324</v>
      </c>
      <c r="H34" s="227">
        <v>0</v>
      </c>
      <c r="I34" s="227">
        <f t="shared" si="0"/>
        <v>21111</v>
      </c>
      <c r="J34" s="227">
        <v>6668</v>
      </c>
      <c r="K34" s="227">
        <v>1716</v>
      </c>
      <c r="L34" s="227">
        <v>0</v>
      </c>
      <c r="M34" s="227">
        <v>39965</v>
      </c>
      <c r="N34" s="227">
        <v>8928</v>
      </c>
      <c r="O34" s="227">
        <v>0</v>
      </c>
      <c r="P34" s="227">
        <f t="shared" si="1"/>
        <v>57277</v>
      </c>
      <c r="Q34" s="227">
        <v>5149</v>
      </c>
      <c r="R34" s="227">
        <v>988</v>
      </c>
      <c r="S34" s="227">
        <v>0</v>
      </c>
      <c r="T34" s="227">
        <v>20868</v>
      </c>
      <c r="U34" s="227">
        <v>5755</v>
      </c>
      <c r="V34" s="227">
        <v>0</v>
      </c>
      <c r="W34" s="227">
        <v>32760</v>
      </c>
    </row>
    <row r="35" spans="1:23" ht="30" x14ac:dyDescent="0.4">
      <c r="A35" s="237">
        <v>29</v>
      </c>
      <c r="B35" s="239" t="s">
        <v>49</v>
      </c>
      <c r="C35" s="227">
        <v>1399</v>
      </c>
      <c r="D35" s="227">
        <v>183</v>
      </c>
      <c r="E35" s="227">
        <v>0</v>
      </c>
      <c r="F35" s="227">
        <v>34677</v>
      </c>
      <c r="G35" s="227">
        <v>10429</v>
      </c>
      <c r="H35" s="227">
        <v>0</v>
      </c>
      <c r="I35" s="227">
        <f t="shared" si="0"/>
        <v>46688</v>
      </c>
      <c r="J35" s="227">
        <v>2752</v>
      </c>
      <c r="K35" s="227">
        <v>312</v>
      </c>
      <c r="L35" s="227">
        <v>0</v>
      </c>
      <c r="M35" s="227">
        <v>69318</v>
      </c>
      <c r="N35" s="227">
        <v>17316</v>
      </c>
      <c r="O35" s="227">
        <v>0</v>
      </c>
      <c r="P35" s="227">
        <f t="shared" si="1"/>
        <v>89698</v>
      </c>
      <c r="Q35" s="227">
        <v>256</v>
      </c>
      <c r="R35" s="227">
        <v>119</v>
      </c>
      <c r="S35" s="227">
        <v>0</v>
      </c>
      <c r="T35" s="227">
        <v>983</v>
      </c>
      <c r="U35" s="227">
        <v>381</v>
      </c>
      <c r="V35" s="227">
        <v>0</v>
      </c>
      <c r="W35" s="227">
        <v>1739</v>
      </c>
    </row>
    <row r="36" spans="1:23" ht="30" x14ac:dyDescent="0.4">
      <c r="A36" s="237">
        <v>30</v>
      </c>
      <c r="B36" s="239" t="s">
        <v>50</v>
      </c>
      <c r="C36" s="227">
        <v>73</v>
      </c>
      <c r="D36" s="227">
        <v>7</v>
      </c>
      <c r="E36" s="227">
        <v>0</v>
      </c>
      <c r="F36" s="227">
        <v>264</v>
      </c>
      <c r="G36" s="227">
        <v>73</v>
      </c>
      <c r="H36" s="227">
        <v>0</v>
      </c>
      <c r="I36" s="227">
        <f t="shared" si="0"/>
        <v>417</v>
      </c>
      <c r="J36" s="227">
        <v>81</v>
      </c>
      <c r="K36" s="227">
        <v>8</v>
      </c>
      <c r="L36" s="227">
        <v>0</v>
      </c>
      <c r="M36" s="227">
        <v>295</v>
      </c>
      <c r="N36" s="227">
        <v>86</v>
      </c>
      <c r="O36" s="227">
        <v>0</v>
      </c>
      <c r="P36" s="227">
        <f t="shared" si="1"/>
        <v>470</v>
      </c>
      <c r="Q36" s="227">
        <v>362</v>
      </c>
      <c r="R36" s="227">
        <v>41</v>
      </c>
      <c r="S36" s="227">
        <v>0</v>
      </c>
      <c r="T36" s="227">
        <v>56</v>
      </c>
      <c r="U36" s="227">
        <v>27</v>
      </c>
      <c r="V36" s="227">
        <v>0</v>
      </c>
      <c r="W36" s="227">
        <v>486</v>
      </c>
    </row>
    <row r="37" spans="1:23" ht="30" x14ac:dyDescent="0.4">
      <c r="A37" s="237">
        <v>31</v>
      </c>
      <c r="B37" s="239" t="s">
        <v>51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  <c r="H37" s="227">
        <v>0</v>
      </c>
      <c r="I37" s="227">
        <f t="shared" si="0"/>
        <v>0</v>
      </c>
      <c r="J37" s="227">
        <v>0</v>
      </c>
      <c r="K37" s="227">
        <v>0</v>
      </c>
      <c r="L37" s="227">
        <v>0</v>
      </c>
      <c r="M37" s="227">
        <v>0</v>
      </c>
      <c r="N37" s="227">
        <v>0</v>
      </c>
      <c r="O37" s="227">
        <v>0</v>
      </c>
      <c r="P37" s="227">
        <f t="shared" si="1"/>
        <v>0</v>
      </c>
      <c r="Q37" s="227">
        <v>0</v>
      </c>
      <c r="R37" s="227">
        <v>0</v>
      </c>
      <c r="S37" s="227">
        <v>0</v>
      </c>
      <c r="T37" s="227">
        <v>0</v>
      </c>
      <c r="U37" s="227">
        <v>0</v>
      </c>
      <c r="V37" s="227">
        <v>0</v>
      </c>
      <c r="W37" s="227">
        <v>0</v>
      </c>
    </row>
    <row r="38" spans="1:23" ht="30" x14ac:dyDescent="0.4">
      <c r="A38" s="237">
        <v>32</v>
      </c>
      <c r="B38" s="239" t="s">
        <v>52</v>
      </c>
      <c r="C38" s="227">
        <v>13</v>
      </c>
      <c r="D38" s="227">
        <v>0</v>
      </c>
      <c r="E38" s="227">
        <v>0</v>
      </c>
      <c r="F38" s="227">
        <v>14</v>
      </c>
      <c r="G38" s="227">
        <v>7</v>
      </c>
      <c r="H38" s="227">
        <v>0</v>
      </c>
      <c r="I38" s="227">
        <f t="shared" si="0"/>
        <v>34</v>
      </c>
      <c r="J38" s="227">
        <v>4</v>
      </c>
      <c r="K38" s="227">
        <v>0</v>
      </c>
      <c r="L38" s="227">
        <v>0</v>
      </c>
      <c r="M38" s="227">
        <v>7</v>
      </c>
      <c r="N38" s="227">
        <v>7</v>
      </c>
      <c r="O38" s="227">
        <v>0</v>
      </c>
      <c r="P38" s="227">
        <f t="shared" si="1"/>
        <v>18</v>
      </c>
      <c r="Q38" s="227">
        <v>193</v>
      </c>
      <c r="R38" s="227">
        <v>28</v>
      </c>
      <c r="S38" s="227">
        <v>0</v>
      </c>
      <c r="T38" s="227">
        <v>143</v>
      </c>
      <c r="U38" s="227">
        <v>34</v>
      </c>
      <c r="V38" s="227">
        <v>0</v>
      </c>
      <c r="W38" s="227">
        <v>398</v>
      </c>
    </row>
    <row r="39" spans="1:23" ht="30" x14ac:dyDescent="0.4">
      <c r="A39" s="237">
        <v>33</v>
      </c>
      <c r="B39" s="239" t="s">
        <v>53</v>
      </c>
      <c r="C39" s="227">
        <v>956</v>
      </c>
      <c r="D39" s="227">
        <v>345</v>
      </c>
      <c r="E39" s="227">
        <v>0</v>
      </c>
      <c r="F39" s="227">
        <v>328</v>
      </c>
      <c r="G39" s="227">
        <v>140</v>
      </c>
      <c r="H39" s="227">
        <v>0</v>
      </c>
      <c r="I39" s="227">
        <f t="shared" si="0"/>
        <v>1769</v>
      </c>
      <c r="J39" s="227">
        <v>2237</v>
      </c>
      <c r="K39" s="227">
        <v>1841</v>
      </c>
      <c r="L39" s="227">
        <v>0</v>
      </c>
      <c r="M39" s="227">
        <v>663</v>
      </c>
      <c r="N39" s="227">
        <v>456</v>
      </c>
      <c r="O39" s="227">
        <v>0</v>
      </c>
      <c r="P39" s="227">
        <f t="shared" si="1"/>
        <v>5197</v>
      </c>
      <c r="Q39" s="227">
        <v>116</v>
      </c>
      <c r="R39" s="227">
        <v>168</v>
      </c>
      <c r="S39" s="227">
        <v>0</v>
      </c>
      <c r="T39" s="227">
        <v>31</v>
      </c>
      <c r="U39" s="227">
        <v>22</v>
      </c>
      <c r="V39" s="227">
        <v>0</v>
      </c>
      <c r="W39" s="227">
        <v>337</v>
      </c>
    </row>
    <row r="40" spans="1:23" ht="60" x14ac:dyDescent="0.4">
      <c r="A40" s="237"/>
      <c r="B40" s="239" t="s">
        <v>373</v>
      </c>
      <c r="C40" s="227">
        <f>SUM(C19:C39)</f>
        <v>41240</v>
      </c>
      <c r="D40" s="227">
        <f t="shared" ref="D40:V40" si="3">SUM(D19:D39)</f>
        <v>21380</v>
      </c>
      <c r="E40" s="227">
        <f t="shared" si="3"/>
        <v>2</v>
      </c>
      <c r="F40" s="227">
        <f t="shared" si="3"/>
        <v>247032</v>
      </c>
      <c r="G40" s="227">
        <f t="shared" si="3"/>
        <v>135239</v>
      </c>
      <c r="H40" s="227">
        <f t="shared" si="3"/>
        <v>4</v>
      </c>
      <c r="I40" s="227">
        <f t="shared" si="3"/>
        <v>444897</v>
      </c>
      <c r="J40" s="227">
        <f t="shared" si="3"/>
        <v>71371</v>
      </c>
      <c r="K40" s="227">
        <f t="shared" si="3"/>
        <v>45388</v>
      </c>
      <c r="L40" s="227">
        <f t="shared" si="3"/>
        <v>10</v>
      </c>
      <c r="M40" s="227">
        <f t="shared" si="3"/>
        <v>399328</v>
      </c>
      <c r="N40" s="227">
        <f t="shared" si="3"/>
        <v>221104</v>
      </c>
      <c r="O40" s="227">
        <f t="shared" si="3"/>
        <v>10</v>
      </c>
      <c r="P40" s="227">
        <f t="shared" si="3"/>
        <v>737211</v>
      </c>
      <c r="Q40" s="227">
        <f t="shared" si="3"/>
        <v>17360</v>
      </c>
      <c r="R40" s="227">
        <f t="shared" si="3"/>
        <v>6997</v>
      </c>
      <c r="S40" s="227">
        <f t="shared" si="3"/>
        <v>0</v>
      </c>
      <c r="T40" s="227">
        <f t="shared" si="3"/>
        <v>97596</v>
      </c>
      <c r="U40" s="227">
        <f t="shared" si="3"/>
        <v>46307</v>
      </c>
      <c r="V40" s="227">
        <f t="shared" si="3"/>
        <v>23</v>
      </c>
      <c r="W40" s="227">
        <f>SUM(Q40:V40)</f>
        <v>168283</v>
      </c>
    </row>
    <row r="41" spans="1:23" ht="30" x14ac:dyDescent="0.4">
      <c r="A41" s="237">
        <v>34</v>
      </c>
      <c r="B41" s="238" t="s">
        <v>57</v>
      </c>
      <c r="C41" s="227">
        <v>134767</v>
      </c>
      <c r="D41" s="227">
        <v>134990</v>
      </c>
      <c r="E41" s="227">
        <v>8</v>
      </c>
      <c r="F41" s="227">
        <v>10588</v>
      </c>
      <c r="G41" s="227">
        <v>12964</v>
      </c>
      <c r="H41" s="227">
        <v>0</v>
      </c>
      <c r="I41" s="227">
        <f t="shared" si="0"/>
        <v>293317</v>
      </c>
      <c r="J41" s="227">
        <v>300959</v>
      </c>
      <c r="K41" s="227">
        <v>285995</v>
      </c>
      <c r="L41" s="227">
        <v>8</v>
      </c>
      <c r="M41" s="227">
        <v>23607</v>
      </c>
      <c r="N41" s="227">
        <v>27358</v>
      </c>
      <c r="O41" s="227">
        <v>0</v>
      </c>
      <c r="P41" s="227">
        <f t="shared" si="1"/>
        <v>637927</v>
      </c>
      <c r="Q41" s="227">
        <v>119680</v>
      </c>
      <c r="R41" s="227">
        <v>117213</v>
      </c>
      <c r="S41" s="227">
        <v>37</v>
      </c>
      <c r="T41" s="227">
        <v>13197</v>
      </c>
      <c r="U41" s="227">
        <v>20064</v>
      </c>
      <c r="V41" s="227">
        <v>0</v>
      </c>
      <c r="W41" s="227">
        <v>270191</v>
      </c>
    </row>
    <row r="42" spans="1:23" ht="30" x14ac:dyDescent="0.4">
      <c r="A42" s="237">
        <v>35</v>
      </c>
      <c r="B42" s="238" t="s">
        <v>58</v>
      </c>
      <c r="C42" s="227">
        <v>210504</v>
      </c>
      <c r="D42" s="227">
        <v>122970</v>
      </c>
      <c r="E42" s="227">
        <v>0</v>
      </c>
      <c r="F42" s="227">
        <v>83915</v>
      </c>
      <c r="G42" s="227">
        <v>56764</v>
      </c>
      <c r="H42" s="227">
        <v>0</v>
      </c>
      <c r="I42" s="227">
        <f t="shared" si="0"/>
        <v>474153</v>
      </c>
      <c r="J42" s="227">
        <v>582009</v>
      </c>
      <c r="K42" s="227">
        <v>257884</v>
      </c>
      <c r="L42" s="227">
        <v>0</v>
      </c>
      <c r="M42" s="227">
        <v>198726</v>
      </c>
      <c r="N42" s="227">
        <v>103719</v>
      </c>
      <c r="O42" s="227">
        <v>0</v>
      </c>
      <c r="P42" s="227">
        <f t="shared" si="1"/>
        <v>1142338</v>
      </c>
      <c r="Q42" s="227">
        <v>58570</v>
      </c>
      <c r="R42" s="227">
        <v>42916</v>
      </c>
      <c r="S42" s="227">
        <v>0</v>
      </c>
      <c r="T42" s="227">
        <v>38217</v>
      </c>
      <c r="U42" s="227">
        <v>30414</v>
      </c>
      <c r="V42" s="227">
        <v>0</v>
      </c>
      <c r="W42" s="227">
        <v>170117</v>
      </c>
    </row>
    <row r="43" spans="1:23" ht="30" x14ac:dyDescent="0.4">
      <c r="A43" s="237"/>
      <c r="B43" s="238" t="s">
        <v>374</v>
      </c>
      <c r="C43" s="227">
        <f t="shared" ref="C43:V43" si="4">SUM(C41:C42)</f>
        <v>345271</v>
      </c>
      <c r="D43" s="227">
        <f t="shared" si="4"/>
        <v>257960</v>
      </c>
      <c r="E43" s="227">
        <f t="shared" si="4"/>
        <v>8</v>
      </c>
      <c r="F43" s="227">
        <f t="shared" si="4"/>
        <v>94503</v>
      </c>
      <c r="G43" s="227">
        <f t="shared" si="4"/>
        <v>69728</v>
      </c>
      <c r="H43" s="227">
        <f t="shared" si="4"/>
        <v>0</v>
      </c>
      <c r="I43" s="227">
        <f t="shared" si="4"/>
        <v>767470</v>
      </c>
      <c r="J43" s="227">
        <f t="shared" si="4"/>
        <v>882968</v>
      </c>
      <c r="K43" s="227">
        <f t="shared" si="4"/>
        <v>543879</v>
      </c>
      <c r="L43" s="227">
        <f t="shared" si="4"/>
        <v>8</v>
      </c>
      <c r="M43" s="227">
        <f t="shared" si="4"/>
        <v>222333</v>
      </c>
      <c r="N43" s="227">
        <f t="shared" si="4"/>
        <v>131077</v>
      </c>
      <c r="O43" s="227">
        <f t="shared" si="4"/>
        <v>0</v>
      </c>
      <c r="P43" s="227">
        <f t="shared" si="4"/>
        <v>1780265</v>
      </c>
      <c r="Q43" s="227">
        <f t="shared" si="4"/>
        <v>178250</v>
      </c>
      <c r="R43" s="227">
        <f t="shared" si="4"/>
        <v>160129</v>
      </c>
      <c r="S43" s="227">
        <f t="shared" si="4"/>
        <v>37</v>
      </c>
      <c r="T43" s="227">
        <f t="shared" si="4"/>
        <v>51414</v>
      </c>
      <c r="U43" s="227">
        <f t="shared" si="4"/>
        <v>50478</v>
      </c>
      <c r="V43" s="227">
        <f t="shared" si="4"/>
        <v>0</v>
      </c>
      <c r="W43" s="227">
        <f>SUM(Q43:V43)</f>
        <v>440308</v>
      </c>
    </row>
    <row r="44" spans="1:23" ht="30" x14ac:dyDescent="0.4">
      <c r="A44" s="237">
        <v>36</v>
      </c>
      <c r="B44" s="238" t="s">
        <v>64</v>
      </c>
      <c r="C44" s="227">
        <v>0</v>
      </c>
      <c r="D44" s="227">
        <v>0</v>
      </c>
      <c r="E44" s="227">
        <v>0</v>
      </c>
      <c r="F44" s="227">
        <v>0</v>
      </c>
      <c r="G44" s="227">
        <v>0</v>
      </c>
      <c r="H44" s="227">
        <v>0</v>
      </c>
      <c r="I44" s="227">
        <f t="shared" si="0"/>
        <v>0</v>
      </c>
      <c r="J44" s="227">
        <v>0</v>
      </c>
      <c r="K44" s="227">
        <v>0</v>
      </c>
      <c r="L44" s="227">
        <v>0</v>
      </c>
      <c r="M44" s="227">
        <v>0</v>
      </c>
      <c r="N44" s="227">
        <v>0</v>
      </c>
      <c r="O44" s="227">
        <v>0</v>
      </c>
      <c r="P44" s="227">
        <f t="shared" si="1"/>
        <v>0</v>
      </c>
      <c r="Q44" s="227">
        <v>0</v>
      </c>
      <c r="R44" s="227">
        <v>0</v>
      </c>
      <c r="S44" s="227">
        <v>0</v>
      </c>
      <c r="T44" s="227">
        <v>0</v>
      </c>
      <c r="U44" s="227">
        <v>0</v>
      </c>
      <c r="V44" s="227">
        <v>0</v>
      </c>
      <c r="W44" s="227">
        <v>0</v>
      </c>
    </row>
    <row r="45" spans="1:23" ht="30" x14ac:dyDescent="0.4">
      <c r="A45" s="237">
        <v>37</v>
      </c>
      <c r="B45" s="238" t="s">
        <v>65</v>
      </c>
      <c r="C45" s="227">
        <v>0</v>
      </c>
      <c r="D45" s="227">
        <v>0</v>
      </c>
      <c r="E45" s="227">
        <v>0</v>
      </c>
      <c r="F45" s="227">
        <v>1830</v>
      </c>
      <c r="G45" s="227">
        <v>1277</v>
      </c>
      <c r="H45" s="227">
        <v>0</v>
      </c>
      <c r="I45" s="227">
        <f t="shared" si="0"/>
        <v>3107</v>
      </c>
      <c r="J45" s="227">
        <v>0</v>
      </c>
      <c r="K45" s="227">
        <v>0</v>
      </c>
      <c r="L45" s="227">
        <v>0</v>
      </c>
      <c r="M45" s="227">
        <v>3752</v>
      </c>
      <c r="N45" s="227">
        <v>2204</v>
      </c>
      <c r="O45" s="227">
        <v>0</v>
      </c>
      <c r="P45" s="227">
        <f t="shared" si="1"/>
        <v>5956</v>
      </c>
      <c r="Q45" s="227">
        <v>0</v>
      </c>
      <c r="R45" s="227">
        <v>0</v>
      </c>
      <c r="S45" s="227">
        <v>0</v>
      </c>
      <c r="T45" s="227">
        <v>0</v>
      </c>
      <c r="U45" s="227">
        <v>0</v>
      </c>
      <c r="V45" s="227">
        <v>0</v>
      </c>
      <c r="W45" s="227">
        <v>0</v>
      </c>
    </row>
    <row r="46" spans="1:23" ht="30" x14ac:dyDescent="0.4">
      <c r="A46" s="237">
        <v>38</v>
      </c>
      <c r="B46" s="238" t="s">
        <v>66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  <c r="H46" s="227">
        <v>0</v>
      </c>
      <c r="I46" s="227">
        <f t="shared" si="0"/>
        <v>0</v>
      </c>
      <c r="J46" s="227">
        <v>0</v>
      </c>
      <c r="K46" s="227">
        <v>0</v>
      </c>
      <c r="L46" s="227">
        <v>0</v>
      </c>
      <c r="M46" s="227">
        <v>0</v>
      </c>
      <c r="N46" s="227">
        <v>0</v>
      </c>
      <c r="O46" s="227">
        <v>0</v>
      </c>
      <c r="P46" s="227">
        <f t="shared" si="1"/>
        <v>0</v>
      </c>
      <c r="Q46" s="227">
        <v>0</v>
      </c>
      <c r="R46" s="227">
        <v>0</v>
      </c>
      <c r="S46" s="227">
        <v>0</v>
      </c>
      <c r="T46" s="227">
        <v>0</v>
      </c>
      <c r="U46" s="227">
        <v>0</v>
      </c>
      <c r="V46" s="227">
        <v>0</v>
      </c>
      <c r="W46" s="227">
        <v>0</v>
      </c>
    </row>
    <row r="47" spans="1:23" ht="30" x14ac:dyDescent="0.4">
      <c r="A47" s="237"/>
      <c r="B47" s="238" t="s">
        <v>375</v>
      </c>
      <c r="C47" s="227">
        <f t="shared" ref="C47:W47" si="5">SUM(C44:C46)</f>
        <v>0</v>
      </c>
      <c r="D47" s="227">
        <f t="shared" si="5"/>
        <v>0</v>
      </c>
      <c r="E47" s="227">
        <f t="shared" si="5"/>
        <v>0</v>
      </c>
      <c r="F47" s="227">
        <f t="shared" si="5"/>
        <v>1830</v>
      </c>
      <c r="G47" s="227">
        <f t="shared" si="5"/>
        <v>1277</v>
      </c>
      <c r="H47" s="227">
        <f t="shared" si="5"/>
        <v>0</v>
      </c>
      <c r="I47" s="227">
        <f t="shared" si="5"/>
        <v>3107</v>
      </c>
      <c r="J47" s="227">
        <f t="shared" si="5"/>
        <v>0</v>
      </c>
      <c r="K47" s="227">
        <f t="shared" si="5"/>
        <v>0</v>
      </c>
      <c r="L47" s="227">
        <f t="shared" si="5"/>
        <v>0</v>
      </c>
      <c r="M47" s="227">
        <f t="shared" si="5"/>
        <v>3752</v>
      </c>
      <c r="N47" s="227">
        <f t="shared" si="5"/>
        <v>2204</v>
      </c>
      <c r="O47" s="227">
        <f t="shared" si="5"/>
        <v>0</v>
      </c>
      <c r="P47" s="227">
        <f t="shared" si="5"/>
        <v>5956</v>
      </c>
      <c r="Q47" s="227">
        <f t="shared" si="5"/>
        <v>0</v>
      </c>
      <c r="R47" s="227">
        <f t="shared" si="5"/>
        <v>0</v>
      </c>
      <c r="S47" s="227">
        <f t="shared" si="5"/>
        <v>0</v>
      </c>
      <c r="T47" s="227">
        <f t="shared" si="5"/>
        <v>0</v>
      </c>
      <c r="U47" s="227">
        <f t="shared" si="5"/>
        <v>0</v>
      </c>
      <c r="V47" s="227">
        <f t="shared" si="5"/>
        <v>0</v>
      </c>
      <c r="W47" s="227">
        <f t="shared" si="5"/>
        <v>0</v>
      </c>
    </row>
    <row r="48" spans="1:23" ht="30" x14ac:dyDescent="0.4">
      <c r="A48" s="237">
        <v>39</v>
      </c>
      <c r="B48" s="238" t="s">
        <v>69</v>
      </c>
      <c r="C48" s="227">
        <v>0</v>
      </c>
      <c r="D48" s="227">
        <v>0</v>
      </c>
      <c r="E48" s="227">
        <v>0</v>
      </c>
      <c r="F48" s="227">
        <v>0</v>
      </c>
      <c r="G48" s="227">
        <v>0</v>
      </c>
      <c r="H48" s="227">
        <v>0</v>
      </c>
      <c r="I48" s="227">
        <f>SUM(C48:H48)</f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27">
        <v>0</v>
      </c>
      <c r="P48" s="227">
        <f t="shared" si="1"/>
        <v>0</v>
      </c>
      <c r="Q48" s="227">
        <v>0</v>
      </c>
      <c r="R48" s="227">
        <v>0</v>
      </c>
      <c r="S48" s="227">
        <v>0</v>
      </c>
      <c r="T48" s="227">
        <v>0</v>
      </c>
      <c r="U48" s="227">
        <v>0</v>
      </c>
      <c r="V48" s="227">
        <v>0</v>
      </c>
      <c r="W48" s="227">
        <v>0</v>
      </c>
    </row>
    <row r="49" spans="1:23" ht="30" x14ac:dyDescent="0.4">
      <c r="A49" s="237"/>
      <c r="B49" s="238" t="s">
        <v>376</v>
      </c>
      <c r="C49" s="227">
        <f>SUM(C48)</f>
        <v>0</v>
      </c>
      <c r="D49" s="227">
        <f t="shared" ref="D49:W49" si="6">SUM(D48)</f>
        <v>0</v>
      </c>
      <c r="E49" s="227">
        <f t="shared" si="6"/>
        <v>0</v>
      </c>
      <c r="F49" s="227">
        <f t="shared" si="6"/>
        <v>0</v>
      </c>
      <c r="G49" s="227">
        <f t="shared" si="6"/>
        <v>0</v>
      </c>
      <c r="H49" s="227">
        <f t="shared" si="6"/>
        <v>0</v>
      </c>
      <c r="I49" s="227">
        <f t="shared" ref="I49:I58" si="7">SUM(C49:H49)</f>
        <v>0</v>
      </c>
      <c r="J49" s="227">
        <f t="shared" si="6"/>
        <v>0</v>
      </c>
      <c r="K49" s="227">
        <f t="shared" si="6"/>
        <v>0</v>
      </c>
      <c r="L49" s="227">
        <f t="shared" si="6"/>
        <v>0</v>
      </c>
      <c r="M49" s="227">
        <f t="shared" si="6"/>
        <v>0</v>
      </c>
      <c r="N49" s="227">
        <f t="shared" si="6"/>
        <v>0</v>
      </c>
      <c r="O49" s="227">
        <f t="shared" si="6"/>
        <v>0</v>
      </c>
      <c r="P49" s="227">
        <f t="shared" si="6"/>
        <v>0</v>
      </c>
      <c r="Q49" s="227">
        <f t="shared" si="6"/>
        <v>0</v>
      </c>
      <c r="R49" s="227">
        <f t="shared" si="6"/>
        <v>0</v>
      </c>
      <c r="S49" s="227">
        <f t="shared" si="6"/>
        <v>0</v>
      </c>
      <c r="T49" s="227">
        <f t="shared" si="6"/>
        <v>0</v>
      </c>
      <c r="U49" s="227">
        <f t="shared" si="6"/>
        <v>0</v>
      </c>
      <c r="V49" s="227">
        <f t="shared" si="6"/>
        <v>0</v>
      </c>
      <c r="W49" s="227">
        <f t="shared" si="6"/>
        <v>0</v>
      </c>
    </row>
    <row r="50" spans="1:23" ht="30" x14ac:dyDescent="0.4">
      <c r="A50" s="237">
        <v>40</v>
      </c>
      <c r="B50" s="238" t="s">
        <v>73</v>
      </c>
      <c r="C50" s="227">
        <v>0</v>
      </c>
      <c r="D50" s="227">
        <v>0</v>
      </c>
      <c r="E50" s="227">
        <v>0</v>
      </c>
      <c r="F50" s="227">
        <v>0</v>
      </c>
      <c r="G50" s="227">
        <v>0</v>
      </c>
      <c r="H50" s="227">
        <v>0</v>
      </c>
      <c r="I50" s="227">
        <f t="shared" si="7"/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27">
        <v>0</v>
      </c>
      <c r="P50" s="227">
        <f t="shared" si="1"/>
        <v>0</v>
      </c>
      <c r="Q50" s="227">
        <v>0</v>
      </c>
      <c r="R50" s="227">
        <v>0</v>
      </c>
      <c r="S50" s="227">
        <v>0</v>
      </c>
      <c r="T50" s="227">
        <v>0</v>
      </c>
      <c r="U50" s="227">
        <v>0</v>
      </c>
      <c r="V50" s="227">
        <v>0</v>
      </c>
      <c r="W50" s="227">
        <v>0</v>
      </c>
    </row>
    <row r="51" spans="1:23" ht="30" x14ac:dyDescent="0.4">
      <c r="A51" s="237">
        <v>41</v>
      </c>
      <c r="B51" s="238" t="s">
        <v>74</v>
      </c>
      <c r="C51" s="227">
        <v>0</v>
      </c>
      <c r="D51" s="227">
        <v>0</v>
      </c>
      <c r="E51" s="227">
        <v>0</v>
      </c>
      <c r="F51" s="227">
        <v>0</v>
      </c>
      <c r="G51" s="227">
        <v>0</v>
      </c>
      <c r="H51" s="227">
        <v>0</v>
      </c>
      <c r="I51" s="227">
        <f t="shared" si="7"/>
        <v>0</v>
      </c>
      <c r="J51" s="227">
        <v>0</v>
      </c>
      <c r="K51" s="227">
        <v>0</v>
      </c>
      <c r="L51" s="227">
        <v>0</v>
      </c>
      <c r="M51" s="227">
        <v>0</v>
      </c>
      <c r="N51" s="227">
        <v>0</v>
      </c>
      <c r="O51" s="227">
        <v>0</v>
      </c>
      <c r="P51" s="227">
        <f t="shared" si="1"/>
        <v>0</v>
      </c>
      <c r="Q51" s="227">
        <v>0</v>
      </c>
      <c r="R51" s="227">
        <v>0</v>
      </c>
      <c r="S51" s="227">
        <v>0</v>
      </c>
      <c r="T51" s="227">
        <v>0</v>
      </c>
      <c r="U51" s="227">
        <v>0</v>
      </c>
      <c r="V51" s="227">
        <v>0</v>
      </c>
      <c r="W51" s="227">
        <v>0</v>
      </c>
    </row>
    <row r="52" spans="1:23" ht="30" x14ac:dyDescent="0.4">
      <c r="A52" s="237">
        <v>42</v>
      </c>
      <c r="B52" s="238" t="s">
        <v>75</v>
      </c>
      <c r="C52" s="227">
        <v>21</v>
      </c>
      <c r="D52" s="227">
        <v>10</v>
      </c>
      <c r="E52" s="227">
        <v>0</v>
      </c>
      <c r="F52" s="227">
        <v>134</v>
      </c>
      <c r="G52" s="227">
        <v>12</v>
      </c>
      <c r="H52" s="227">
        <v>0</v>
      </c>
      <c r="I52" s="227">
        <f t="shared" si="7"/>
        <v>177</v>
      </c>
      <c r="J52" s="227">
        <v>79</v>
      </c>
      <c r="K52" s="227">
        <v>39</v>
      </c>
      <c r="L52" s="227">
        <v>0</v>
      </c>
      <c r="M52" s="227">
        <v>173</v>
      </c>
      <c r="N52" s="227">
        <v>14</v>
      </c>
      <c r="O52" s="227">
        <v>0</v>
      </c>
      <c r="P52" s="227">
        <f t="shared" si="1"/>
        <v>305</v>
      </c>
      <c r="Q52" s="227">
        <v>0</v>
      </c>
      <c r="R52" s="227">
        <v>0</v>
      </c>
      <c r="S52" s="227">
        <v>0</v>
      </c>
      <c r="T52" s="227">
        <v>126</v>
      </c>
      <c r="U52" s="227">
        <v>17</v>
      </c>
      <c r="V52" s="227">
        <v>0</v>
      </c>
      <c r="W52" s="227">
        <v>143</v>
      </c>
    </row>
    <row r="53" spans="1:23" ht="30" x14ac:dyDescent="0.4">
      <c r="A53" s="237">
        <v>43</v>
      </c>
      <c r="B53" s="238" t="s">
        <v>76</v>
      </c>
      <c r="C53" s="227">
        <v>0</v>
      </c>
      <c r="D53" s="227">
        <v>0</v>
      </c>
      <c r="E53" s="227">
        <v>0</v>
      </c>
      <c r="F53" s="227">
        <v>0</v>
      </c>
      <c r="G53" s="227">
        <v>0</v>
      </c>
      <c r="H53" s="227">
        <v>0</v>
      </c>
      <c r="I53" s="227">
        <f t="shared" si="7"/>
        <v>0</v>
      </c>
      <c r="J53" s="227">
        <v>0</v>
      </c>
      <c r="K53" s="227">
        <v>0</v>
      </c>
      <c r="L53" s="227">
        <v>0</v>
      </c>
      <c r="M53" s="227">
        <v>0</v>
      </c>
      <c r="N53" s="227">
        <v>0</v>
      </c>
      <c r="O53" s="227">
        <v>0</v>
      </c>
      <c r="P53" s="227">
        <f t="shared" si="1"/>
        <v>0</v>
      </c>
      <c r="Q53" s="227">
        <v>0</v>
      </c>
      <c r="R53" s="227">
        <v>11</v>
      </c>
      <c r="S53" s="227">
        <v>0</v>
      </c>
      <c r="T53" s="227">
        <v>0</v>
      </c>
      <c r="U53" s="227">
        <v>198</v>
      </c>
      <c r="V53" s="227">
        <v>0</v>
      </c>
      <c r="W53" s="227">
        <v>209</v>
      </c>
    </row>
    <row r="54" spans="1:23" ht="30" x14ac:dyDescent="0.4">
      <c r="A54" s="237"/>
      <c r="B54" s="238" t="s">
        <v>377</v>
      </c>
      <c r="C54" s="227">
        <f>SUM(C50:C53)</f>
        <v>21</v>
      </c>
      <c r="D54" s="227">
        <f t="shared" ref="D54:V54" si="8">SUM(D50:D53)</f>
        <v>10</v>
      </c>
      <c r="E54" s="227">
        <f t="shared" si="8"/>
        <v>0</v>
      </c>
      <c r="F54" s="227">
        <f t="shared" si="8"/>
        <v>134</v>
      </c>
      <c r="G54" s="227">
        <f t="shared" si="8"/>
        <v>12</v>
      </c>
      <c r="H54" s="227">
        <f t="shared" si="8"/>
        <v>0</v>
      </c>
      <c r="I54" s="227">
        <f t="shared" si="7"/>
        <v>177</v>
      </c>
      <c r="J54" s="227">
        <f t="shared" si="8"/>
        <v>79</v>
      </c>
      <c r="K54" s="227">
        <f t="shared" si="8"/>
        <v>39</v>
      </c>
      <c r="L54" s="227">
        <f t="shared" si="8"/>
        <v>0</v>
      </c>
      <c r="M54" s="227">
        <f t="shared" si="8"/>
        <v>173</v>
      </c>
      <c r="N54" s="227">
        <f t="shared" si="8"/>
        <v>14</v>
      </c>
      <c r="O54" s="227">
        <f t="shared" si="8"/>
        <v>0</v>
      </c>
      <c r="P54" s="227">
        <f t="shared" si="8"/>
        <v>305</v>
      </c>
      <c r="Q54" s="227">
        <f t="shared" si="8"/>
        <v>0</v>
      </c>
      <c r="R54" s="227">
        <f t="shared" si="8"/>
        <v>11</v>
      </c>
      <c r="S54" s="227">
        <f t="shared" si="8"/>
        <v>0</v>
      </c>
      <c r="T54" s="227">
        <f t="shared" si="8"/>
        <v>126</v>
      </c>
      <c r="U54" s="227">
        <f t="shared" si="8"/>
        <v>215</v>
      </c>
      <c r="V54" s="227">
        <f t="shared" si="8"/>
        <v>0</v>
      </c>
      <c r="W54" s="227">
        <f>SUM(Q54:V54)</f>
        <v>352</v>
      </c>
    </row>
    <row r="55" spans="1:23" ht="30" x14ac:dyDescent="0.4">
      <c r="A55" s="237">
        <v>44</v>
      </c>
      <c r="B55" s="238" t="s">
        <v>80</v>
      </c>
      <c r="C55" s="227">
        <v>0</v>
      </c>
      <c r="D55" s="227">
        <v>0</v>
      </c>
      <c r="E55" s="227">
        <v>0</v>
      </c>
      <c r="F55" s="227">
        <v>0</v>
      </c>
      <c r="G55" s="227">
        <v>0</v>
      </c>
      <c r="H55" s="227">
        <v>0</v>
      </c>
      <c r="I55" s="227">
        <f t="shared" si="7"/>
        <v>0</v>
      </c>
      <c r="J55" s="227">
        <v>0</v>
      </c>
      <c r="K55" s="227">
        <v>0</v>
      </c>
      <c r="L55" s="227">
        <v>0</v>
      </c>
      <c r="M55" s="227">
        <v>0</v>
      </c>
      <c r="N55" s="227">
        <v>0</v>
      </c>
      <c r="O55" s="227">
        <v>0</v>
      </c>
      <c r="P55" s="227">
        <f t="shared" si="1"/>
        <v>0</v>
      </c>
      <c r="Q55" s="227">
        <v>0</v>
      </c>
      <c r="R55" s="227">
        <v>0</v>
      </c>
      <c r="S55" s="227">
        <v>0</v>
      </c>
      <c r="T55" s="227">
        <v>0</v>
      </c>
      <c r="U55" s="227">
        <v>0</v>
      </c>
      <c r="V55" s="227">
        <v>0</v>
      </c>
      <c r="W55" s="227">
        <v>0</v>
      </c>
    </row>
    <row r="56" spans="1:23" ht="30" x14ac:dyDescent="0.4">
      <c r="A56" s="237">
        <v>45</v>
      </c>
      <c r="B56" s="238" t="s">
        <v>81</v>
      </c>
      <c r="C56" s="227">
        <v>324</v>
      </c>
      <c r="D56" s="227">
        <v>64</v>
      </c>
      <c r="E56" s="227">
        <v>0</v>
      </c>
      <c r="F56" s="227">
        <v>542</v>
      </c>
      <c r="G56" s="227">
        <v>119</v>
      </c>
      <c r="H56" s="227">
        <v>0</v>
      </c>
      <c r="I56" s="227">
        <f t="shared" si="7"/>
        <v>1049</v>
      </c>
      <c r="J56" s="227">
        <v>0</v>
      </c>
      <c r="K56" s="227">
        <v>0</v>
      </c>
      <c r="L56" s="227">
        <v>0</v>
      </c>
      <c r="M56" s="227">
        <v>0</v>
      </c>
      <c r="N56" s="227">
        <v>0</v>
      </c>
      <c r="O56" s="227">
        <v>0</v>
      </c>
      <c r="P56" s="227">
        <f t="shared" si="1"/>
        <v>0</v>
      </c>
      <c r="Q56" s="227">
        <v>3410</v>
      </c>
      <c r="R56" s="227">
        <v>405</v>
      </c>
      <c r="S56" s="227">
        <v>0</v>
      </c>
      <c r="T56" s="227">
        <v>6552</v>
      </c>
      <c r="U56" s="227">
        <v>716</v>
      </c>
      <c r="V56" s="227">
        <v>0</v>
      </c>
      <c r="W56" s="227">
        <v>11083</v>
      </c>
    </row>
    <row r="57" spans="1:23" ht="30" x14ac:dyDescent="0.4">
      <c r="A57" s="237"/>
      <c r="B57" s="238" t="s">
        <v>378</v>
      </c>
      <c r="C57" s="227">
        <f>SUM(C55:C56)</f>
        <v>324</v>
      </c>
      <c r="D57" s="227">
        <f t="shared" ref="D57:W57" si="9">SUM(D55:D56)</f>
        <v>64</v>
      </c>
      <c r="E57" s="227">
        <f t="shared" si="9"/>
        <v>0</v>
      </c>
      <c r="F57" s="227">
        <f t="shared" si="9"/>
        <v>542</v>
      </c>
      <c r="G57" s="227">
        <f t="shared" si="9"/>
        <v>119</v>
      </c>
      <c r="H57" s="227">
        <f t="shared" si="9"/>
        <v>0</v>
      </c>
      <c r="I57" s="227">
        <f t="shared" si="7"/>
        <v>1049</v>
      </c>
      <c r="J57" s="227">
        <f t="shared" si="9"/>
        <v>0</v>
      </c>
      <c r="K57" s="227">
        <f t="shared" si="9"/>
        <v>0</v>
      </c>
      <c r="L57" s="227">
        <f t="shared" si="9"/>
        <v>0</v>
      </c>
      <c r="M57" s="227">
        <f t="shared" si="9"/>
        <v>0</v>
      </c>
      <c r="N57" s="227">
        <f t="shared" si="9"/>
        <v>0</v>
      </c>
      <c r="O57" s="227">
        <f t="shared" si="9"/>
        <v>0</v>
      </c>
      <c r="P57" s="227">
        <f>SUM(J57:O57)</f>
        <v>0</v>
      </c>
      <c r="Q57" s="227">
        <f t="shared" si="9"/>
        <v>3410</v>
      </c>
      <c r="R57" s="227">
        <f t="shared" si="9"/>
        <v>405</v>
      </c>
      <c r="S57" s="227">
        <f t="shared" si="9"/>
        <v>0</v>
      </c>
      <c r="T57" s="227">
        <f t="shared" si="9"/>
        <v>6552</v>
      </c>
      <c r="U57" s="227">
        <f t="shared" si="9"/>
        <v>716</v>
      </c>
      <c r="V57" s="227">
        <f t="shared" si="9"/>
        <v>0</v>
      </c>
      <c r="W57" s="227">
        <f t="shared" si="9"/>
        <v>11083</v>
      </c>
    </row>
    <row r="58" spans="1:23" ht="30" x14ac:dyDescent="0.4">
      <c r="A58" s="237"/>
      <c r="B58" s="238" t="s">
        <v>379</v>
      </c>
      <c r="C58" s="227">
        <f t="shared" ref="C58:H58" si="10">SUM(C18+C40+C43+C47+C49+C54+C57)</f>
        <v>1257833</v>
      </c>
      <c r="D58" s="227">
        <f t="shared" si="10"/>
        <v>959223</v>
      </c>
      <c r="E58" s="227">
        <f t="shared" si="10"/>
        <v>13565</v>
      </c>
      <c r="F58" s="227">
        <f t="shared" si="10"/>
        <v>1079162</v>
      </c>
      <c r="G58" s="227">
        <f t="shared" si="10"/>
        <v>724716</v>
      </c>
      <c r="H58" s="227">
        <f t="shared" si="10"/>
        <v>5438</v>
      </c>
      <c r="I58" s="227">
        <f t="shared" si="7"/>
        <v>4039937</v>
      </c>
      <c r="J58" s="227">
        <f t="shared" ref="J58:W58" si="11">SUM(J18+J40+J43+J47+J49+J54+J57)</f>
        <v>3317291</v>
      </c>
      <c r="K58" s="227">
        <f t="shared" si="11"/>
        <v>2009153</v>
      </c>
      <c r="L58" s="227">
        <f t="shared" si="11"/>
        <v>8728</v>
      </c>
      <c r="M58" s="227">
        <f t="shared" si="11"/>
        <v>2654073</v>
      </c>
      <c r="N58" s="227">
        <f t="shared" si="11"/>
        <v>1596542</v>
      </c>
      <c r="O58" s="227">
        <f t="shared" si="11"/>
        <v>18456</v>
      </c>
      <c r="P58" s="227">
        <f t="shared" si="11"/>
        <v>9604243</v>
      </c>
      <c r="Q58" s="227">
        <f t="shared" si="11"/>
        <v>401026</v>
      </c>
      <c r="R58" s="227">
        <f t="shared" si="11"/>
        <v>379171</v>
      </c>
      <c r="S58" s="227">
        <f t="shared" si="11"/>
        <v>44483</v>
      </c>
      <c r="T58" s="227">
        <f t="shared" si="11"/>
        <v>347872</v>
      </c>
      <c r="U58" s="227">
        <f t="shared" si="11"/>
        <v>290465</v>
      </c>
      <c r="V58" s="227">
        <f t="shared" si="11"/>
        <v>20491</v>
      </c>
      <c r="W58" s="227">
        <f t="shared" si="11"/>
        <v>1483508</v>
      </c>
    </row>
    <row r="59" spans="1:23" x14ac:dyDescent="0.25">
      <c r="B59" s="240"/>
    </row>
  </sheetData>
  <mergeCells count="11">
    <mergeCell ref="W4:W5"/>
    <mergeCell ref="A1:W1"/>
    <mergeCell ref="A2:W2"/>
    <mergeCell ref="C3:I3"/>
    <mergeCell ref="J3:P3"/>
    <mergeCell ref="Q3:W3"/>
    <mergeCell ref="C4:H4"/>
    <mergeCell ref="I4:I5"/>
    <mergeCell ref="J4:O4"/>
    <mergeCell ref="P4:P5"/>
    <mergeCell ref="Q4:V4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I10" sqref="I10"/>
    </sheetView>
  </sheetViews>
  <sheetFormatPr defaultRowHeight="15" x14ac:dyDescent="0.25"/>
  <cols>
    <col min="1" max="1" width="27.85546875" style="242" customWidth="1"/>
    <col min="2" max="2" width="11.7109375" style="242" customWidth="1"/>
    <col min="3" max="3" width="14.42578125" style="242" customWidth="1"/>
    <col min="4" max="4" width="10.28515625" style="242" customWidth="1"/>
    <col min="5" max="5" width="11.5703125" style="242" customWidth="1"/>
    <col min="6" max="6" width="12" style="242" customWidth="1"/>
    <col min="7" max="7" width="10.140625" style="242" bestFit="1" customWidth="1"/>
    <col min="8" max="9" width="12.7109375" style="242" customWidth="1"/>
    <col min="10" max="10" width="10.42578125" style="242" customWidth="1"/>
    <col min="11" max="11" width="10.140625" style="242" bestFit="1" customWidth="1"/>
    <col min="12" max="12" width="10.5703125" style="242" customWidth="1"/>
    <col min="13" max="13" width="11" style="242" customWidth="1"/>
    <col min="14" max="14" width="10.140625" style="242" bestFit="1" customWidth="1"/>
    <col min="15" max="15" width="11.85546875" style="242" customWidth="1"/>
    <col min="16" max="16" width="11.5703125" style="242" customWidth="1"/>
    <col min="17" max="17" width="15.7109375" style="242" customWidth="1"/>
    <col min="18" max="18" width="11" style="242" customWidth="1"/>
    <col min="19" max="20" width="15.7109375" style="242" customWidth="1"/>
    <col min="21" max="21" width="8.28515625" style="242" customWidth="1"/>
    <col min="22" max="22" width="13.28515625" style="242" customWidth="1"/>
    <col min="23" max="23" width="9.140625" style="242" customWidth="1"/>
    <col min="24" max="16384" width="9.140625" style="242"/>
  </cols>
  <sheetData>
    <row r="1" spans="1:22" ht="26.25" x14ac:dyDescent="0.4">
      <c r="A1" s="1020" t="s">
        <v>357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1"/>
      <c r="S1" s="1021"/>
      <c r="T1" s="1021"/>
      <c r="U1" s="1021"/>
      <c r="V1" s="1022"/>
    </row>
    <row r="2" spans="1:22" ht="31.5" x14ac:dyDescent="0.5">
      <c r="A2" s="1023" t="s">
        <v>358</v>
      </c>
      <c r="B2" s="1024"/>
      <c r="C2" s="1024"/>
      <c r="D2" s="1024"/>
      <c r="E2" s="1024"/>
      <c r="F2" s="1024"/>
      <c r="G2" s="1024"/>
      <c r="H2" s="1024"/>
      <c r="I2" s="1024"/>
      <c r="J2" s="1024"/>
      <c r="K2" s="1024"/>
      <c r="L2" s="1024"/>
      <c r="M2" s="1024"/>
      <c r="N2" s="1024"/>
      <c r="O2" s="1024"/>
      <c r="P2" s="1024"/>
      <c r="Q2" s="1024"/>
      <c r="R2" s="1024"/>
      <c r="S2" s="1024"/>
      <c r="T2" s="1024"/>
      <c r="U2" s="1024"/>
      <c r="V2" s="1025"/>
    </row>
    <row r="3" spans="1:22" ht="26.25" x14ac:dyDescent="0.4">
      <c r="A3" s="243"/>
      <c r="B3" s="1026" t="s">
        <v>380</v>
      </c>
      <c r="C3" s="1027"/>
      <c r="D3" s="1027"/>
      <c r="E3" s="1027"/>
      <c r="F3" s="1027"/>
      <c r="G3" s="1027"/>
      <c r="H3" s="1028"/>
      <c r="I3" s="1026" t="s">
        <v>381</v>
      </c>
      <c r="J3" s="1027"/>
      <c r="K3" s="1027"/>
      <c r="L3" s="1027"/>
      <c r="M3" s="1027"/>
      <c r="N3" s="1027"/>
      <c r="O3" s="1028"/>
      <c r="P3" s="1026" t="s">
        <v>382</v>
      </c>
      <c r="Q3" s="1027"/>
      <c r="R3" s="1027"/>
      <c r="S3" s="1027"/>
      <c r="T3" s="1027"/>
      <c r="U3" s="1027"/>
      <c r="V3" s="1028"/>
    </row>
    <row r="4" spans="1:22" ht="18.75" hidden="1" x14ac:dyDescent="0.3">
      <c r="A4" s="244"/>
      <c r="B4" s="1029" t="s">
        <v>362</v>
      </c>
      <c r="C4" s="1029"/>
      <c r="D4" s="1029"/>
      <c r="E4" s="1029"/>
      <c r="F4" s="1029"/>
      <c r="G4" s="1029"/>
      <c r="H4" s="1029"/>
      <c r="I4" s="1029" t="s">
        <v>363</v>
      </c>
      <c r="J4" s="1029"/>
      <c r="K4" s="1029"/>
      <c r="L4" s="1029"/>
      <c r="M4" s="1029"/>
      <c r="N4" s="1029"/>
      <c r="O4" s="1029"/>
      <c r="P4" s="1029" t="s">
        <v>364</v>
      </c>
      <c r="Q4" s="1029"/>
      <c r="R4" s="1029"/>
      <c r="S4" s="1029"/>
      <c r="T4" s="1029"/>
      <c r="U4" s="1029"/>
      <c r="V4" s="1029"/>
    </row>
    <row r="5" spans="1:22" ht="56.25" x14ac:dyDescent="0.3">
      <c r="A5" s="244" t="s">
        <v>383</v>
      </c>
      <c r="B5" s="245" t="s">
        <v>384</v>
      </c>
      <c r="C5" s="245" t="s">
        <v>385</v>
      </c>
      <c r="D5" s="245" t="s">
        <v>386</v>
      </c>
      <c r="E5" s="245" t="s">
        <v>387</v>
      </c>
      <c r="F5" s="245" t="s">
        <v>388</v>
      </c>
      <c r="G5" s="245" t="s">
        <v>389</v>
      </c>
      <c r="H5" s="244" t="s">
        <v>91</v>
      </c>
      <c r="I5" s="245" t="s">
        <v>384</v>
      </c>
      <c r="J5" s="245" t="s">
        <v>385</v>
      </c>
      <c r="K5" s="245" t="s">
        <v>386</v>
      </c>
      <c r="L5" s="245" t="s">
        <v>387</v>
      </c>
      <c r="M5" s="245" t="s">
        <v>388</v>
      </c>
      <c r="N5" s="245" t="s">
        <v>389</v>
      </c>
      <c r="O5" s="244" t="s">
        <v>91</v>
      </c>
      <c r="P5" s="245" t="s">
        <v>384</v>
      </c>
      <c r="Q5" s="245" t="s">
        <v>385</v>
      </c>
      <c r="R5" s="245" t="s">
        <v>386</v>
      </c>
      <c r="S5" s="245" t="s">
        <v>387</v>
      </c>
      <c r="T5" s="245" t="s">
        <v>388</v>
      </c>
      <c r="U5" s="245" t="s">
        <v>389</v>
      </c>
      <c r="V5" s="244" t="s">
        <v>91</v>
      </c>
    </row>
    <row r="6" spans="1:22" ht="21" x14ac:dyDescent="0.35">
      <c r="A6" s="246" t="s">
        <v>94</v>
      </c>
      <c r="B6" s="247">
        <v>50197</v>
      </c>
      <c r="C6" s="247">
        <v>28082</v>
      </c>
      <c r="D6" s="247">
        <v>247</v>
      </c>
      <c r="E6" s="247">
        <v>25713</v>
      </c>
      <c r="F6" s="247">
        <v>15442</v>
      </c>
      <c r="G6" s="247">
        <v>223</v>
      </c>
      <c r="H6" s="247">
        <f>SUM(B6:G6)</f>
        <v>119904</v>
      </c>
      <c r="I6" s="247">
        <v>142833</v>
      </c>
      <c r="J6" s="247">
        <v>66591</v>
      </c>
      <c r="K6" s="247">
        <v>259</v>
      </c>
      <c r="L6" s="247">
        <v>65739</v>
      </c>
      <c r="M6" s="247">
        <v>32341</v>
      </c>
      <c r="N6" s="247">
        <v>418</v>
      </c>
      <c r="O6" s="247">
        <f>SUM(I6:N6)</f>
        <v>308181</v>
      </c>
      <c r="P6" s="247">
        <v>12536</v>
      </c>
      <c r="Q6" s="247">
        <v>9437</v>
      </c>
      <c r="R6" s="247">
        <v>665</v>
      </c>
      <c r="S6" s="247">
        <v>12285</v>
      </c>
      <c r="T6" s="247">
        <v>7863</v>
      </c>
      <c r="U6" s="247">
        <v>215</v>
      </c>
      <c r="V6" s="247">
        <v>43001</v>
      </c>
    </row>
    <row r="7" spans="1:22" ht="21" x14ac:dyDescent="0.35">
      <c r="A7" s="246" t="s">
        <v>95</v>
      </c>
      <c r="B7" s="247">
        <v>51266</v>
      </c>
      <c r="C7" s="247">
        <v>36977</v>
      </c>
      <c r="D7" s="247">
        <v>372</v>
      </c>
      <c r="E7" s="247">
        <v>30233</v>
      </c>
      <c r="F7" s="247">
        <v>18456</v>
      </c>
      <c r="G7" s="247">
        <v>125</v>
      </c>
      <c r="H7" s="247">
        <f t="shared" ref="H7:H35" si="0">SUM(B7:G7)</f>
        <v>137429</v>
      </c>
      <c r="I7" s="247">
        <v>120998</v>
      </c>
      <c r="J7" s="247">
        <v>64524</v>
      </c>
      <c r="K7" s="247">
        <v>647</v>
      </c>
      <c r="L7" s="247">
        <v>67280</v>
      </c>
      <c r="M7" s="247">
        <v>38364</v>
      </c>
      <c r="N7" s="247">
        <v>991</v>
      </c>
      <c r="O7" s="247">
        <f t="shared" ref="O7:O35" si="1">SUM(I7:N7)</f>
        <v>292804</v>
      </c>
      <c r="P7" s="247">
        <v>17671</v>
      </c>
      <c r="Q7" s="247">
        <v>15500</v>
      </c>
      <c r="R7" s="247">
        <v>195</v>
      </c>
      <c r="S7" s="247">
        <v>11279</v>
      </c>
      <c r="T7" s="247">
        <v>9808</v>
      </c>
      <c r="U7" s="247">
        <v>242</v>
      </c>
      <c r="V7" s="247">
        <v>54695</v>
      </c>
    </row>
    <row r="8" spans="1:22" ht="21" x14ac:dyDescent="0.35">
      <c r="A8" s="246" t="s">
        <v>96</v>
      </c>
      <c r="B8" s="247">
        <v>121132</v>
      </c>
      <c r="C8" s="247">
        <v>86807</v>
      </c>
      <c r="D8" s="247">
        <v>1509</v>
      </c>
      <c r="E8" s="247">
        <v>61536</v>
      </c>
      <c r="F8" s="247">
        <v>41418</v>
      </c>
      <c r="G8" s="247">
        <v>298</v>
      </c>
      <c r="H8" s="247">
        <f t="shared" si="0"/>
        <v>312700</v>
      </c>
      <c r="I8" s="247">
        <v>256621</v>
      </c>
      <c r="J8" s="247">
        <v>149689</v>
      </c>
      <c r="K8" s="247">
        <v>724</v>
      </c>
      <c r="L8" s="247">
        <v>142960</v>
      </c>
      <c r="M8" s="247">
        <v>79600</v>
      </c>
      <c r="N8" s="247">
        <v>1446</v>
      </c>
      <c r="O8" s="247">
        <f t="shared" si="1"/>
        <v>631040</v>
      </c>
      <c r="P8" s="247">
        <v>31308</v>
      </c>
      <c r="Q8" s="247">
        <v>23118</v>
      </c>
      <c r="R8" s="247">
        <v>1021</v>
      </c>
      <c r="S8" s="247">
        <v>23590</v>
      </c>
      <c r="T8" s="247">
        <v>17459</v>
      </c>
      <c r="U8" s="247">
        <v>446</v>
      </c>
      <c r="V8" s="247">
        <v>96942</v>
      </c>
    </row>
    <row r="9" spans="1:22" ht="21" x14ac:dyDescent="0.35">
      <c r="A9" s="246" t="s">
        <v>97</v>
      </c>
      <c r="B9" s="247">
        <v>45160</v>
      </c>
      <c r="C9" s="247">
        <v>32666</v>
      </c>
      <c r="D9" s="247">
        <v>237</v>
      </c>
      <c r="E9" s="247">
        <v>13752</v>
      </c>
      <c r="F9" s="247">
        <v>8262</v>
      </c>
      <c r="G9" s="247">
        <v>47</v>
      </c>
      <c r="H9" s="247">
        <f t="shared" si="0"/>
        <v>100124</v>
      </c>
      <c r="I9" s="247">
        <v>99316</v>
      </c>
      <c r="J9" s="247">
        <v>64425</v>
      </c>
      <c r="K9" s="247">
        <v>129</v>
      </c>
      <c r="L9" s="247">
        <v>39830</v>
      </c>
      <c r="M9" s="247">
        <v>19339</v>
      </c>
      <c r="N9" s="247">
        <v>348</v>
      </c>
      <c r="O9" s="247">
        <f t="shared" si="1"/>
        <v>223387</v>
      </c>
      <c r="P9" s="247">
        <v>14393</v>
      </c>
      <c r="Q9" s="247">
        <v>14074</v>
      </c>
      <c r="R9" s="247">
        <v>1268</v>
      </c>
      <c r="S9" s="247">
        <v>3453</v>
      </c>
      <c r="T9" s="247">
        <v>2682</v>
      </c>
      <c r="U9" s="247">
        <v>19</v>
      </c>
      <c r="V9" s="247">
        <v>35889</v>
      </c>
    </row>
    <row r="10" spans="1:22" ht="21" x14ac:dyDescent="0.35">
      <c r="A10" s="246" t="s">
        <v>98</v>
      </c>
      <c r="B10" s="247">
        <v>42635</v>
      </c>
      <c r="C10" s="247">
        <v>34067</v>
      </c>
      <c r="D10" s="247">
        <v>3134</v>
      </c>
      <c r="E10" s="247">
        <v>460379</v>
      </c>
      <c r="F10" s="247">
        <v>274981</v>
      </c>
      <c r="G10" s="247">
        <v>690</v>
      </c>
      <c r="H10" s="247">
        <f t="shared" si="0"/>
        <v>815886</v>
      </c>
      <c r="I10" s="247">
        <v>108245</v>
      </c>
      <c r="J10" s="247">
        <v>90465</v>
      </c>
      <c r="K10" s="247">
        <v>1817</v>
      </c>
      <c r="L10" s="247">
        <v>1116328</v>
      </c>
      <c r="M10" s="247">
        <v>666042</v>
      </c>
      <c r="N10" s="247">
        <v>4977</v>
      </c>
      <c r="O10" s="247">
        <f t="shared" si="1"/>
        <v>1987874</v>
      </c>
      <c r="P10" s="247">
        <v>17946</v>
      </c>
      <c r="Q10" s="247">
        <v>16997</v>
      </c>
      <c r="R10" s="247">
        <v>2461</v>
      </c>
      <c r="S10" s="247">
        <v>118500</v>
      </c>
      <c r="T10" s="247">
        <v>94300</v>
      </c>
      <c r="U10" s="247">
        <v>8570</v>
      </c>
      <c r="V10" s="247">
        <v>258774</v>
      </c>
    </row>
    <row r="11" spans="1:22" ht="21" x14ac:dyDescent="0.35">
      <c r="A11" s="246" t="s">
        <v>99</v>
      </c>
      <c r="B11" s="247">
        <v>19534</v>
      </c>
      <c r="C11" s="247">
        <v>14562</v>
      </c>
      <c r="D11" s="247">
        <v>67</v>
      </c>
      <c r="E11" s="247">
        <v>11398</v>
      </c>
      <c r="F11" s="247">
        <v>5667</v>
      </c>
      <c r="G11" s="247">
        <v>15</v>
      </c>
      <c r="H11" s="247">
        <f t="shared" si="0"/>
        <v>51243</v>
      </c>
      <c r="I11" s="247">
        <v>78580</v>
      </c>
      <c r="J11" s="247">
        <v>27565</v>
      </c>
      <c r="K11" s="247">
        <v>69</v>
      </c>
      <c r="L11" s="247">
        <v>33251</v>
      </c>
      <c r="M11" s="247">
        <v>12177</v>
      </c>
      <c r="N11" s="247">
        <v>122</v>
      </c>
      <c r="O11" s="247">
        <f t="shared" si="1"/>
        <v>151764</v>
      </c>
      <c r="P11" s="247">
        <v>10601</v>
      </c>
      <c r="Q11" s="247">
        <v>7726</v>
      </c>
      <c r="R11" s="247">
        <v>86</v>
      </c>
      <c r="S11" s="247">
        <v>5373</v>
      </c>
      <c r="T11" s="247">
        <v>4218</v>
      </c>
      <c r="U11" s="247">
        <v>70</v>
      </c>
      <c r="V11" s="247">
        <v>28074</v>
      </c>
    </row>
    <row r="12" spans="1:22" ht="21" x14ac:dyDescent="0.35">
      <c r="A12" s="246" t="s">
        <v>100</v>
      </c>
      <c r="B12" s="247">
        <v>19012</v>
      </c>
      <c r="C12" s="247">
        <v>16755</v>
      </c>
      <c r="D12" s="247">
        <v>296</v>
      </c>
      <c r="E12" s="247">
        <v>7582</v>
      </c>
      <c r="F12" s="247">
        <v>5073</v>
      </c>
      <c r="G12" s="247">
        <v>56</v>
      </c>
      <c r="H12" s="247">
        <f t="shared" si="0"/>
        <v>48774</v>
      </c>
      <c r="I12" s="247">
        <v>54846</v>
      </c>
      <c r="J12" s="247">
        <v>34311</v>
      </c>
      <c r="K12" s="247">
        <v>175</v>
      </c>
      <c r="L12" s="247">
        <v>19498</v>
      </c>
      <c r="M12" s="247">
        <v>9395</v>
      </c>
      <c r="N12" s="247">
        <v>272</v>
      </c>
      <c r="O12" s="247">
        <f t="shared" si="1"/>
        <v>118497</v>
      </c>
      <c r="P12" s="247">
        <v>5149</v>
      </c>
      <c r="Q12" s="247">
        <v>6113</v>
      </c>
      <c r="R12" s="247">
        <v>742</v>
      </c>
      <c r="S12" s="247">
        <v>2181</v>
      </c>
      <c r="T12" s="247">
        <v>1433</v>
      </c>
      <c r="U12" s="247">
        <v>42</v>
      </c>
      <c r="V12" s="247">
        <v>15660</v>
      </c>
    </row>
    <row r="13" spans="1:22" ht="21" x14ac:dyDescent="0.35">
      <c r="A13" s="246" t="s">
        <v>101</v>
      </c>
      <c r="B13" s="247">
        <v>19240</v>
      </c>
      <c r="C13" s="247">
        <v>15799</v>
      </c>
      <c r="D13" s="247">
        <v>80</v>
      </c>
      <c r="E13" s="247">
        <v>6780</v>
      </c>
      <c r="F13" s="247">
        <v>4978</v>
      </c>
      <c r="G13" s="247">
        <v>17</v>
      </c>
      <c r="H13" s="247">
        <f t="shared" si="0"/>
        <v>46894</v>
      </c>
      <c r="I13" s="247">
        <v>61168</v>
      </c>
      <c r="J13" s="247">
        <v>48022</v>
      </c>
      <c r="K13" s="247">
        <v>56</v>
      </c>
      <c r="L13" s="247">
        <v>17330</v>
      </c>
      <c r="M13" s="247">
        <v>10661</v>
      </c>
      <c r="N13" s="247">
        <v>108</v>
      </c>
      <c r="O13" s="247">
        <f t="shared" si="1"/>
        <v>137345</v>
      </c>
      <c r="P13" s="247">
        <v>10772</v>
      </c>
      <c r="Q13" s="247">
        <v>10560</v>
      </c>
      <c r="R13" s="247">
        <v>495</v>
      </c>
      <c r="S13" s="247">
        <v>3150</v>
      </c>
      <c r="T13" s="247">
        <v>1645</v>
      </c>
      <c r="U13" s="247">
        <v>73</v>
      </c>
      <c r="V13" s="247">
        <v>26695</v>
      </c>
    </row>
    <row r="14" spans="1:22" ht="21" x14ac:dyDescent="0.35">
      <c r="A14" s="246" t="s">
        <v>102</v>
      </c>
      <c r="B14" s="247">
        <v>42907</v>
      </c>
      <c r="C14" s="247">
        <v>37322</v>
      </c>
      <c r="D14" s="247">
        <v>149</v>
      </c>
      <c r="E14" s="247">
        <v>11250</v>
      </c>
      <c r="F14" s="247">
        <v>10399</v>
      </c>
      <c r="G14" s="247">
        <v>31</v>
      </c>
      <c r="H14" s="247">
        <f t="shared" si="0"/>
        <v>102058</v>
      </c>
      <c r="I14" s="247">
        <v>93389</v>
      </c>
      <c r="J14" s="247">
        <v>71138</v>
      </c>
      <c r="K14" s="247">
        <v>107</v>
      </c>
      <c r="L14" s="247">
        <v>24792</v>
      </c>
      <c r="M14" s="247">
        <v>19235</v>
      </c>
      <c r="N14" s="247">
        <v>167</v>
      </c>
      <c r="O14" s="247">
        <f t="shared" si="1"/>
        <v>208828</v>
      </c>
      <c r="P14" s="247">
        <v>12385</v>
      </c>
      <c r="Q14" s="247">
        <v>12133</v>
      </c>
      <c r="R14" s="247">
        <v>1881</v>
      </c>
      <c r="S14" s="247">
        <v>6351</v>
      </c>
      <c r="T14" s="247">
        <v>8012</v>
      </c>
      <c r="U14" s="247">
        <v>118</v>
      </c>
      <c r="V14" s="247">
        <v>40880</v>
      </c>
    </row>
    <row r="15" spans="1:22" ht="21" x14ac:dyDescent="0.35">
      <c r="A15" s="246" t="s">
        <v>103</v>
      </c>
      <c r="B15" s="247">
        <v>32525</v>
      </c>
      <c r="C15" s="247">
        <v>31339</v>
      </c>
      <c r="D15" s="247">
        <v>152</v>
      </c>
      <c r="E15" s="247">
        <v>13996</v>
      </c>
      <c r="F15" s="247">
        <v>10877</v>
      </c>
      <c r="G15" s="247">
        <v>32</v>
      </c>
      <c r="H15" s="247">
        <f t="shared" si="0"/>
        <v>88921</v>
      </c>
      <c r="I15" s="247">
        <v>89029</v>
      </c>
      <c r="J15" s="247">
        <v>83551</v>
      </c>
      <c r="K15" s="247">
        <v>131</v>
      </c>
      <c r="L15" s="247">
        <v>31129</v>
      </c>
      <c r="M15" s="247">
        <v>22982</v>
      </c>
      <c r="N15" s="247">
        <v>170</v>
      </c>
      <c r="O15" s="247">
        <f t="shared" si="1"/>
        <v>226992</v>
      </c>
      <c r="P15" s="247">
        <v>14988</v>
      </c>
      <c r="Q15" s="247">
        <v>19446</v>
      </c>
      <c r="R15" s="247">
        <v>830</v>
      </c>
      <c r="S15" s="247">
        <v>4856</v>
      </c>
      <c r="T15" s="247">
        <v>5414</v>
      </c>
      <c r="U15" s="247">
        <v>160</v>
      </c>
      <c r="V15" s="247">
        <v>45694</v>
      </c>
    </row>
    <row r="16" spans="1:22" ht="21" x14ac:dyDescent="0.35">
      <c r="A16" s="246" t="s">
        <v>104</v>
      </c>
      <c r="B16" s="247">
        <v>57292</v>
      </c>
      <c r="C16" s="247">
        <v>43622</v>
      </c>
      <c r="D16" s="247">
        <v>1097</v>
      </c>
      <c r="E16" s="247">
        <v>50132</v>
      </c>
      <c r="F16" s="247">
        <v>40192</v>
      </c>
      <c r="G16" s="247">
        <v>225</v>
      </c>
      <c r="H16" s="247">
        <f t="shared" si="0"/>
        <v>192560</v>
      </c>
      <c r="I16" s="247">
        <v>181512</v>
      </c>
      <c r="J16" s="247">
        <v>114848</v>
      </c>
      <c r="K16" s="247">
        <v>640</v>
      </c>
      <c r="L16" s="247">
        <v>129862</v>
      </c>
      <c r="M16" s="247">
        <v>87955</v>
      </c>
      <c r="N16" s="247">
        <v>1288</v>
      </c>
      <c r="O16" s="247">
        <f t="shared" si="1"/>
        <v>516105</v>
      </c>
      <c r="P16" s="247">
        <v>10445</v>
      </c>
      <c r="Q16" s="247">
        <v>16344</v>
      </c>
      <c r="R16" s="247">
        <v>7910</v>
      </c>
      <c r="S16" s="247">
        <v>21098</v>
      </c>
      <c r="T16" s="247">
        <v>16650</v>
      </c>
      <c r="U16" s="247">
        <v>2070</v>
      </c>
      <c r="V16" s="247">
        <v>74517</v>
      </c>
    </row>
    <row r="17" spans="1:22" ht="21" x14ac:dyDescent="0.35">
      <c r="A17" s="246" t="s">
        <v>105</v>
      </c>
      <c r="B17" s="247">
        <v>39175</v>
      </c>
      <c r="C17" s="247">
        <v>31036</v>
      </c>
      <c r="D17" s="247">
        <v>564</v>
      </c>
      <c r="E17" s="247">
        <v>24036</v>
      </c>
      <c r="F17" s="247">
        <v>17242</v>
      </c>
      <c r="G17" s="247">
        <v>110</v>
      </c>
      <c r="H17" s="247">
        <f t="shared" si="0"/>
        <v>112163</v>
      </c>
      <c r="I17" s="247">
        <v>103394</v>
      </c>
      <c r="J17" s="247">
        <v>57642</v>
      </c>
      <c r="K17" s="247">
        <v>207</v>
      </c>
      <c r="L17" s="247">
        <v>56235</v>
      </c>
      <c r="M17" s="247">
        <v>32263</v>
      </c>
      <c r="N17" s="247">
        <v>429</v>
      </c>
      <c r="O17" s="247">
        <f t="shared" si="1"/>
        <v>250170</v>
      </c>
      <c r="P17" s="247">
        <v>13969</v>
      </c>
      <c r="Q17" s="247">
        <v>10620</v>
      </c>
      <c r="R17" s="247">
        <v>457</v>
      </c>
      <c r="S17" s="247">
        <v>6650</v>
      </c>
      <c r="T17" s="247">
        <v>4221</v>
      </c>
      <c r="U17" s="247">
        <v>274</v>
      </c>
      <c r="V17" s="247">
        <v>36191</v>
      </c>
    </row>
    <row r="18" spans="1:22" ht="21" x14ac:dyDescent="0.35">
      <c r="A18" s="246" t="s">
        <v>106</v>
      </c>
      <c r="B18" s="247">
        <v>45543</v>
      </c>
      <c r="C18" s="247">
        <v>24837</v>
      </c>
      <c r="D18" s="247">
        <v>347</v>
      </c>
      <c r="E18" s="247">
        <v>45380</v>
      </c>
      <c r="F18" s="247">
        <v>31755</v>
      </c>
      <c r="G18" s="247">
        <v>84</v>
      </c>
      <c r="H18" s="247">
        <f t="shared" si="0"/>
        <v>147946</v>
      </c>
      <c r="I18" s="247">
        <v>133165</v>
      </c>
      <c r="J18" s="247">
        <v>57708</v>
      </c>
      <c r="K18" s="247">
        <v>202</v>
      </c>
      <c r="L18" s="247">
        <v>108367</v>
      </c>
      <c r="M18" s="247">
        <v>76837</v>
      </c>
      <c r="N18" s="247">
        <v>518</v>
      </c>
      <c r="O18" s="247">
        <f t="shared" si="1"/>
        <v>376797</v>
      </c>
      <c r="P18" s="247">
        <v>8872</v>
      </c>
      <c r="Q18" s="247">
        <v>9261</v>
      </c>
      <c r="R18" s="247">
        <v>1687</v>
      </c>
      <c r="S18" s="247">
        <v>13692</v>
      </c>
      <c r="T18" s="247">
        <v>15722</v>
      </c>
      <c r="U18" s="247">
        <v>1309</v>
      </c>
      <c r="V18" s="247">
        <v>50543</v>
      </c>
    </row>
    <row r="19" spans="1:22" ht="21" x14ac:dyDescent="0.35">
      <c r="A19" s="246" t="s">
        <v>107</v>
      </c>
      <c r="B19" s="247">
        <v>32889</v>
      </c>
      <c r="C19" s="247">
        <v>25193</v>
      </c>
      <c r="D19" s="247">
        <v>151</v>
      </c>
      <c r="E19" s="247">
        <v>15511</v>
      </c>
      <c r="F19" s="247">
        <v>10267</v>
      </c>
      <c r="G19" s="247">
        <v>26</v>
      </c>
      <c r="H19" s="247">
        <f t="shared" si="0"/>
        <v>84037</v>
      </c>
      <c r="I19" s="247">
        <v>103486</v>
      </c>
      <c r="J19" s="247">
        <v>45971</v>
      </c>
      <c r="K19" s="247">
        <v>132</v>
      </c>
      <c r="L19" s="247">
        <v>38454</v>
      </c>
      <c r="M19" s="247">
        <v>21328</v>
      </c>
      <c r="N19" s="247">
        <v>190</v>
      </c>
      <c r="O19" s="247">
        <f t="shared" si="1"/>
        <v>209561</v>
      </c>
      <c r="P19" s="247">
        <v>11828</v>
      </c>
      <c r="Q19" s="247">
        <v>7680</v>
      </c>
      <c r="R19" s="247">
        <v>168</v>
      </c>
      <c r="S19" s="247">
        <v>7204</v>
      </c>
      <c r="T19" s="247">
        <v>6256</v>
      </c>
      <c r="U19" s="247">
        <v>220</v>
      </c>
      <c r="V19" s="247">
        <v>33356</v>
      </c>
    </row>
    <row r="20" spans="1:22" ht="21" x14ac:dyDescent="0.35">
      <c r="A20" s="246" t="s">
        <v>108</v>
      </c>
      <c r="B20" s="247">
        <v>49967</v>
      </c>
      <c r="C20" s="247">
        <v>42760</v>
      </c>
      <c r="D20" s="247">
        <v>586</v>
      </c>
      <c r="E20" s="247">
        <v>17655</v>
      </c>
      <c r="F20" s="247">
        <v>15793</v>
      </c>
      <c r="G20" s="247">
        <v>2522</v>
      </c>
      <c r="H20" s="247">
        <f t="shared" si="0"/>
        <v>129283</v>
      </c>
      <c r="I20" s="247">
        <v>117736</v>
      </c>
      <c r="J20" s="247">
        <v>84267</v>
      </c>
      <c r="K20" s="247">
        <v>332</v>
      </c>
      <c r="L20" s="247">
        <v>46475</v>
      </c>
      <c r="M20" s="247">
        <v>30738</v>
      </c>
      <c r="N20" s="247">
        <v>830</v>
      </c>
      <c r="O20" s="247">
        <f t="shared" si="1"/>
        <v>280378</v>
      </c>
      <c r="P20" s="247">
        <v>16609</v>
      </c>
      <c r="Q20" s="247">
        <v>17377</v>
      </c>
      <c r="R20" s="247">
        <v>1722</v>
      </c>
      <c r="S20" s="247">
        <v>8184</v>
      </c>
      <c r="T20" s="247">
        <v>6016</v>
      </c>
      <c r="U20" s="247">
        <v>332</v>
      </c>
      <c r="V20" s="247">
        <v>50240</v>
      </c>
    </row>
    <row r="21" spans="1:22" ht="21" x14ac:dyDescent="0.35">
      <c r="A21" s="246" t="s">
        <v>109</v>
      </c>
      <c r="B21" s="247">
        <v>52485</v>
      </c>
      <c r="C21" s="247">
        <v>32951</v>
      </c>
      <c r="D21" s="247">
        <v>343</v>
      </c>
      <c r="E21" s="247">
        <v>18251</v>
      </c>
      <c r="F21" s="247">
        <v>16780</v>
      </c>
      <c r="G21" s="247">
        <v>70</v>
      </c>
      <c r="H21" s="247">
        <f t="shared" si="0"/>
        <v>120880</v>
      </c>
      <c r="I21" s="247">
        <v>125836</v>
      </c>
      <c r="J21" s="247">
        <v>64912</v>
      </c>
      <c r="K21" s="247">
        <v>195</v>
      </c>
      <c r="L21" s="247">
        <v>48237</v>
      </c>
      <c r="M21" s="247">
        <v>33770</v>
      </c>
      <c r="N21" s="247">
        <v>403</v>
      </c>
      <c r="O21" s="247">
        <f t="shared" si="1"/>
        <v>273353</v>
      </c>
      <c r="P21" s="247">
        <v>13662</v>
      </c>
      <c r="Q21" s="247">
        <v>10545</v>
      </c>
      <c r="R21" s="247">
        <v>961</v>
      </c>
      <c r="S21" s="247">
        <v>7366</v>
      </c>
      <c r="T21" s="247">
        <v>5808</v>
      </c>
      <c r="U21" s="247">
        <v>220</v>
      </c>
      <c r="V21" s="247">
        <v>38562</v>
      </c>
    </row>
    <row r="22" spans="1:22" ht="21" x14ac:dyDescent="0.35">
      <c r="A22" s="246" t="s">
        <v>110</v>
      </c>
      <c r="B22" s="247">
        <v>24896</v>
      </c>
      <c r="C22" s="247">
        <v>18220</v>
      </c>
      <c r="D22" s="247">
        <v>110</v>
      </c>
      <c r="E22" s="247">
        <v>16061</v>
      </c>
      <c r="F22" s="247">
        <v>9980</v>
      </c>
      <c r="G22" s="247">
        <v>39</v>
      </c>
      <c r="H22" s="247">
        <f t="shared" si="0"/>
        <v>69306</v>
      </c>
      <c r="I22" s="247">
        <v>89868</v>
      </c>
      <c r="J22" s="247">
        <v>33472</v>
      </c>
      <c r="K22" s="247">
        <v>98</v>
      </c>
      <c r="L22" s="247">
        <v>43872</v>
      </c>
      <c r="M22" s="247">
        <v>20590</v>
      </c>
      <c r="N22" s="247">
        <v>242</v>
      </c>
      <c r="O22" s="247">
        <f t="shared" si="1"/>
        <v>188142</v>
      </c>
      <c r="P22" s="247">
        <v>14678</v>
      </c>
      <c r="Q22" s="247">
        <v>13127</v>
      </c>
      <c r="R22" s="247">
        <v>185</v>
      </c>
      <c r="S22" s="247">
        <v>7043</v>
      </c>
      <c r="T22" s="247">
        <v>6636</v>
      </c>
      <c r="U22" s="247">
        <v>403</v>
      </c>
      <c r="V22" s="247">
        <v>42072</v>
      </c>
    </row>
    <row r="23" spans="1:22" ht="21" x14ac:dyDescent="0.35">
      <c r="A23" s="246" t="s">
        <v>111</v>
      </c>
      <c r="B23" s="247">
        <v>21276</v>
      </c>
      <c r="C23" s="247">
        <v>19009</v>
      </c>
      <c r="D23" s="247">
        <v>294</v>
      </c>
      <c r="E23" s="247">
        <v>4521</v>
      </c>
      <c r="F23" s="247">
        <v>7101</v>
      </c>
      <c r="G23" s="247">
        <v>56</v>
      </c>
      <c r="H23" s="247">
        <f t="shared" si="0"/>
        <v>52257</v>
      </c>
      <c r="I23" s="247">
        <v>49197</v>
      </c>
      <c r="J23" s="247">
        <v>39893</v>
      </c>
      <c r="K23" s="247">
        <v>147</v>
      </c>
      <c r="L23" s="247">
        <v>12236</v>
      </c>
      <c r="M23" s="247">
        <v>12574</v>
      </c>
      <c r="N23" s="247">
        <v>315</v>
      </c>
      <c r="O23" s="247">
        <f t="shared" si="1"/>
        <v>114362</v>
      </c>
      <c r="P23" s="247">
        <v>7914</v>
      </c>
      <c r="Q23" s="247">
        <v>8910</v>
      </c>
      <c r="R23" s="247">
        <v>1322</v>
      </c>
      <c r="S23" s="247">
        <v>1855</v>
      </c>
      <c r="T23" s="247">
        <v>4717</v>
      </c>
      <c r="U23" s="247">
        <v>852</v>
      </c>
      <c r="V23" s="247">
        <v>25570</v>
      </c>
    </row>
    <row r="24" spans="1:22" ht="21" x14ac:dyDescent="0.35">
      <c r="A24" s="246" t="s">
        <v>112</v>
      </c>
      <c r="B24" s="247">
        <v>24051</v>
      </c>
      <c r="C24" s="247">
        <v>21185</v>
      </c>
      <c r="D24" s="247">
        <v>131</v>
      </c>
      <c r="E24" s="247">
        <v>8034</v>
      </c>
      <c r="F24" s="247">
        <v>6024</v>
      </c>
      <c r="G24" s="247">
        <v>35</v>
      </c>
      <c r="H24" s="247">
        <f t="shared" si="0"/>
        <v>59460</v>
      </c>
      <c r="I24" s="247">
        <v>59916</v>
      </c>
      <c r="J24" s="247">
        <v>47214</v>
      </c>
      <c r="K24" s="247">
        <v>74</v>
      </c>
      <c r="L24" s="247">
        <v>22075</v>
      </c>
      <c r="M24" s="247">
        <v>13799</v>
      </c>
      <c r="N24" s="247">
        <v>204</v>
      </c>
      <c r="O24" s="247">
        <f t="shared" si="1"/>
        <v>143282</v>
      </c>
      <c r="P24" s="247">
        <v>14343</v>
      </c>
      <c r="Q24" s="247">
        <v>14246</v>
      </c>
      <c r="R24" s="247">
        <v>541</v>
      </c>
      <c r="S24" s="247">
        <v>3906</v>
      </c>
      <c r="T24" s="247">
        <v>3285</v>
      </c>
      <c r="U24" s="247">
        <v>289</v>
      </c>
      <c r="V24" s="247">
        <v>36610</v>
      </c>
    </row>
    <row r="25" spans="1:22" ht="21" x14ac:dyDescent="0.35">
      <c r="A25" s="246" t="s">
        <v>113</v>
      </c>
      <c r="B25" s="247">
        <v>24145</v>
      </c>
      <c r="C25" s="247">
        <v>19571</v>
      </c>
      <c r="D25" s="247">
        <v>147</v>
      </c>
      <c r="E25" s="247">
        <v>8722</v>
      </c>
      <c r="F25" s="247">
        <v>5008</v>
      </c>
      <c r="G25" s="247">
        <v>32</v>
      </c>
      <c r="H25" s="247">
        <f t="shared" si="0"/>
        <v>57625</v>
      </c>
      <c r="I25" s="247">
        <v>61282</v>
      </c>
      <c r="J25" s="247">
        <v>35758</v>
      </c>
      <c r="K25" s="247">
        <v>165</v>
      </c>
      <c r="L25" s="247">
        <v>22343</v>
      </c>
      <c r="M25" s="247">
        <v>11060</v>
      </c>
      <c r="N25" s="247">
        <v>226</v>
      </c>
      <c r="O25" s="247">
        <f t="shared" si="1"/>
        <v>130834</v>
      </c>
      <c r="P25" s="247">
        <v>11362</v>
      </c>
      <c r="Q25" s="247">
        <v>6970</v>
      </c>
      <c r="R25" s="247">
        <v>123</v>
      </c>
      <c r="S25" s="247">
        <v>4542</v>
      </c>
      <c r="T25" s="247">
        <v>2378</v>
      </c>
      <c r="U25" s="247">
        <v>114</v>
      </c>
      <c r="V25" s="247">
        <v>25489</v>
      </c>
    </row>
    <row r="26" spans="1:22" ht="21" x14ac:dyDescent="0.35">
      <c r="A26" s="246" t="s">
        <v>114</v>
      </c>
      <c r="B26" s="247">
        <v>60815</v>
      </c>
      <c r="C26" s="247">
        <v>47582</v>
      </c>
      <c r="D26" s="247">
        <v>284</v>
      </c>
      <c r="E26" s="247">
        <v>20043</v>
      </c>
      <c r="F26" s="247">
        <v>13124</v>
      </c>
      <c r="G26" s="247">
        <v>58</v>
      </c>
      <c r="H26" s="247">
        <f t="shared" si="0"/>
        <v>141906</v>
      </c>
      <c r="I26" s="247">
        <v>131745</v>
      </c>
      <c r="J26" s="247">
        <v>90816</v>
      </c>
      <c r="K26" s="247">
        <v>178</v>
      </c>
      <c r="L26" s="247">
        <v>42419</v>
      </c>
      <c r="M26" s="247">
        <v>23491</v>
      </c>
      <c r="N26" s="247">
        <v>310</v>
      </c>
      <c r="O26" s="247">
        <f t="shared" si="1"/>
        <v>288959</v>
      </c>
      <c r="P26" s="247">
        <v>13631</v>
      </c>
      <c r="Q26" s="247">
        <v>21008</v>
      </c>
      <c r="R26" s="247">
        <v>6802</v>
      </c>
      <c r="S26" s="247">
        <v>3806</v>
      </c>
      <c r="T26" s="247">
        <v>2873</v>
      </c>
      <c r="U26" s="247">
        <v>659</v>
      </c>
      <c r="V26" s="247">
        <v>48779</v>
      </c>
    </row>
    <row r="27" spans="1:22" ht="21" x14ac:dyDescent="0.35">
      <c r="A27" s="246" t="s">
        <v>115</v>
      </c>
      <c r="B27" s="247">
        <v>58685</v>
      </c>
      <c r="C27" s="247">
        <v>49900</v>
      </c>
      <c r="D27" s="247">
        <v>549</v>
      </c>
      <c r="E27" s="247">
        <v>58798</v>
      </c>
      <c r="F27" s="247">
        <v>47885</v>
      </c>
      <c r="G27" s="247">
        <v>116</v>
      </c>
      <c r="H27" s="247">
        <f t="shared" si="0"/>
        <v>215933</v>
      </c>
      <c r="I27" s="247">
        <v>156012</v>
      </c>
      <c r="J27" s="247">
        <v>96560</v>
      </c>
      <c r="K27" s="247">
        <v>261</v>
      </c>
      <c r="L27" s="247">
        <v>145091</v>
      </c>
      <c r="M27" s="247">
        <v>94834</v>
      </c>
      <c r="N27" s="247">
        <v>655</v>
      </c>
      <c r="O27" s="247">
        <f t="shared" si="1"/>
        <v>493413</v>
      </c>
      <c r="P27" s="247">
        <v>17093</v>
      </c>
      <c r="Q27" s="247">
        <v>21582</v>
      </c>
      <c r="R27" s="247">
        <v>1041</v>
      </c>
      <c r="S27" s="247">
        <v>13687</v>
      </c>
      <c r="T27" s="247">
        <v>14685</v>
      </c>
      <c r="U27" s="247">
        <v>1447</v>
      </c>
      <c r="V27" s="247">
        <v>69535</v>
      </c>
    </row>
    <row r="28" spans="1:22" ht="21" x14ac:dyDescent="0.35">
      <c r="A28" s="246" t="s">
        <v>116</v>
      </c>
      <c r="B28" s="247">
        <v>31953</v>
      </c>
      <c r="C28" s="247">
        <v>22808</v>
      </c>
      <c r="D28" s="247">
        <v>219</v>
      </c>
      <c r="E28" s="247">
        <v>17216</v>
      </c>
      <c r="F28" s="247">
        <v>11680</v>
      </c>
      <c r="G28" s="247">
        <v>46</v>
      </c>
      <c r="H28" s="247">
        <f t="shared" si="0"/>
        <v>83922</v>
      </c>
      <c r="I28" s="247">
        <v>84514</v>
      </c>
      <c r="J28" s="247">
        <v>40624</v>
      </c>
      <c r="K28" s="247">
        <v>169</v>
      </c>
      <c r="L28" s="247">
        <v>39319</v>
      </c>
      <c r="M28" s="247">
        <v>22236</v>
      </c>
      <c r="N28" s="247">
        <v>251</v>
      </c>
      <c r="O28" s="247">
        <f t="shared" si="1"/>
        <v>187113</v>
      </c>
      <c r="P28" s="247">
        <v>12424</v>
      </c>
      <c r="Q28" s="247">
        <v>7514</v>
      </c>
      <c r="R28" s="247">
        <v>278</v>
      </c>
      <c r="S28" s="247">
        <v>7069</v>
      </c>
      <c r="T28" s="247">
        <v>4993</v>
      </c>
      <c r="U28" s="247">
        <v>146</v>
      </c>
      <c r="V28" s="247">
        <v>32424</v>
      </c>
    </row>
    <row r="29" spans="1:22" ht="21" x14ac:dyDescent="0.35">
      <c r="A29" s="246" t="s">
        <v>117</v>
      </c>
      <c r="B29" s="247">
        <v>24210</v>
      </c>
      <c r="C29" s="247">
        <v>21802</v>
      </c>
      <c r="D29" s="247">
        <v>359</v>
      </c>
      <c r="E29" s="247">
        <v>9717</v>
      </c>
      <c r="F29" s="247">
        <v>6663</v>
      </c>
      <c r="G29" s="247">
        <v>71</v>
      </c>
      <c r="H29" s="247">
        <f t="shared" si="0"/>
        <v>62822</v>
      </c>
      <c r="I29" s="247">
        <v>64229</v>
      </c>
      <c r="J29" s="247">
        <v>47909</v>
      </c>
      <c r="K29" s="247">
        <v>176</v>
      </c>
      <c r="L29" s="247">
        <v>20831</v>
      </c>
      <c r="M29" s="247">
        <v>11469</v>
      </c>
      <c r="N29" s="247">
        <v>473</v>
      </c>
      <c r="O29" s="247">
        <f t="shared" si="1"/>
        <v>145087</v>
      </c>
      <c r="P29" s="247">
        <v>8520</v>
      </c>
      <c r="Q29" s="247">
        <v>8555</v>
      </c>
      <c r="R29" s="247">
        <v>1314</v>
      </c>
      <c r="S29" s="247">
        <v>3486</v>
      </c>
      <c r="T29" s="247">
        <v>1792</v>
      </c>
      <c r="U29" s="247">
        <v>20</v>
      </c>
      <c r="V29" s="247">
        <v>23687</v>
      </c>
    </row>
    <row r="30" spans="1:22" ht="21" x14ac:dyDescent="0.35">
      <c r="A30" s="246" t="s">
        <v>118</v>
      </c>
      <c r="B30" s="247">
        <v>46765</v>
      </c>
      <c r="C30" s="247">
        <v>40622</v>
      </c>
      <c r="D30" s="247">
        <v>472</v>
      </c>
      <c r="E30" s="247">
        <v>27531</v>
      </c>
      <c r="F30" s="247">
        <v>23636</v>
      </c>
      <c r="G30" s="247">
        <v>96</v>
      </c>
      <c r="H30" s="247">
        <f t="shared" si="0"/>
        <v>139122</v>
      </c>
      <c r="I30" s="247">
        <v>115222</v>
      </c>
      <c r="J30" s="247">
        <v>82499</v>
      </c>
      <c r="K30" s="247">
        <v>273</v>
      </c>
      <c r="L30" s="247">
        <v>65588</v>
      </c>
      <c r="M30" s="247">
        <v>45723</v>
      </c>
      <c r="N30" s="247">
        <v>565</v>
      </c>
      <c r="O30" s="247">
        <f t="shared" si="1"/>
        <v>309870</v>
      </c>
      <c r="P30" s="247">
        <v>15268</v>
      </c>
      <c r="Q30" s="247">
        <v>14327</v>
      </c>
      <c r="R30" s="247">
        <v>697</v>
      </c>
      <c r="S30" s="247">
        <v>7697</v>
      </c>
      <c r="T30" s="247">
        <v>8533</v>
      </c>
      <c r="U30" s="247">
        <v>524</v>
      </c>
      <c r="V30" s="247">
        <v>47046</v>
      </c>
    </row>
    <row r="31" spans="1:22" ht="21" x14ac:dyDescent="0.35">
      <c r="A31" s="246" t="s">
        <v>119</v>
      </c>
      <c r="B31" s="247">
        <v>54167</v>
      </c>
      <c r="C31" s="247">
        <v>46902</v>
      </c>
      <c r="D31" s="247">
        <v>357</v>
      </c>
      <c r="E31" s="247">
        <v>28388</v>
      </c>
      <c r="F31" s="247">
        <v>18191</v>
      </c>
      <c r="G31" s="247">
        <v>70</v>
      </c>
      <c r="H31" s="247">
        <f t="shared" si="0"/>
        <v>148075</v>
      </c>
      <c r="I31" s="247">
        <v>173154</v>
      </c>
      <c r="J31" s="247">
        <v>106151</v>
      </c>
      <c r="K31" s="247">
        <v>489</v>
      </c>
      <c r="L31" s="247">
        <v>83330</v>
      </c>
      <c r="M31" s="247">
        <v>45751</v>
      </c>
      <c r="N31" s="247">
        <v>1167</v>
      </c>
      <c r="O31" s="247">
        <f t="shared" si="1"/>
        <v>410042</v>
      </c>
      <c r="P31" s="247">
        <v>13134</v>
      </c>
      <c r="Q31" s="247">
        <v>15446</v>
      </c>
      <c r="R31" s="247">
        <v>581</v>
      </c>
      <c r="S31" s="247">
        <v>7329</v>
      </c>
      <c r="T31" s="247">
        <v>5779</v>
      </c>
      <c r="U31" s="247">
        <v>129</v>
      </c>
      <c r="V31" s="247">
        <v>42398</v>
      </c>
    </row>
    <row r="32" spans="1:22" ht="21" x14ac:dyDescent="0.35">
      <c r="A32" s="246" t="s">
        <v>120</v>
      </c>
      <c r="B32" s="247">
        <v>46288</v>
      </c>
      <c r="C32" s="247">
        <v>39393</v>
      </c>
      <c r="D32" s="247">
        <v>756</v>
      </c>
      <c r="E32" s="247">
        <v>24607</v>
      </c>
      <c r="F32" s="247">
        <v>20360</v>
      </c>
      <c r="G32" s="247">
        <v>146</v>
      </c>
      <c r="H32" s="247">
        <f t="shared" si="0"/>
        <v>131550</v>
      </c>
      <c r="I32" s="247">
        <v>130597</v>
      </c>
      <c r="J32" s="247">
        <v>92089</v>
      </c>
      <c r="K32" s="247">
        <v>418</v>
      </c>
      <c r="L32" s="247">
        <v>62570</v>
      </c>
      <c r="M32" s="247">
        <v>44321</v>
      </c>
      <c r="N32" s="247">
        <v>749</v>
      </c>
      <c r="O32" s="247">
        <f t="shared" si="1"/>
        <v>330744</v>
      </c>
      <c r="P32" s="247">
        <v>13458</v>
      </c>
      <c r="Q32" s="247">
        <v>14578</v>
      </c>
      <c r="R32" s="247">
        <v>5730</v>
      </c>
      <c r="S32" s="247">
        <v>10803</v>
      </c>
      <c r="T32" s="247">
        <v>8312</v>
      </c>
      <c r="U32" s="247">
        <v>1312</v>
      </c>
      <c r="V32" s="247">
        <v>54193</v>
      </c>
    </row>
    <row r="33" spans="1:22" ht="21" x14ac:dyDescent="0.35">
      <c r="A33" s="246" t="s">
        <v>121</v>
      </c>
      <c r="B33" s="247">
        <v>54815</v>
      </c>
      <c r="C33" s="247">
        <v>38420</v>
      </c>
      <c r="D33" s="247">
        <v>261</v>
      </c>
      <c r="E33" s="247">
        <v>15481</v>
      </c>
      <c r="F33" s="247">
        <v>10772</v>
      </c>
      <c r="G33" s="247">
        <v>48</v>
      </c>
      <c r="H33" s="247">
        <f t="shared" si="0"/>
        <v>119797</v>
      </c>
      <c r="I33" s="247">
        <v>158141</v>
      </c>
      <c r="J33" s="247">
        <v>97136</v>
      </c>
      <c r="K33" s="247">
        <v>258</v>
      </c>
      <c r="L33" s="247">
        <v>44466</v>
      </c>
      <c r="M33" s="247">
        <v>23230</v>
      </c>
      <c r="N33" s="247">
        <v>289</v>
      </c>
      <c r="O33" s="247">
        <f t="shared" si="1"/>
        <v>323520</v>
      </c>
      <c r="P33" s="247">
        <v>12787</v>
      </c>
      <c r="Q33" s="247">
        <v>11048</v>
      </c>
      <c r="R33" s="247">
        <v>2049</v>
      </c>
      <c r="S33" s="247">
        <v>8658</v>
      </c>
      <c r="T33" s="247">
        <v>8622</v>
      </c>
      <c r="U33" s="247">
        <v>16</v>
      </c>
      <c r="V33" s="247">
        <v>43180</v>
      </c>
    </row>
    <row r="34" spans="1:22" ht="21" x14ac:dyDescent="0.35">
      <c r="A34" s="246" t="s">
        <v>122</v>
      </c>
      <c r="B34" s="247">
        <v>48081</v>
      </c>
      <c r="C34" s="247">
        <v>25129</v>
      </c>
      <c r="D34" s="247">
        <v>230</v>
      </c>
      <c r="E34" s="247">
        <v>20619</v>
      </c>
      <c r="F34" s="247">
        <v>13567</v>
      </c>
      <c r="G34" s="247">
        <v>40</v>
      </c>
      <c r="H34" s="247">
        <f t="shared" si="0"/>
        <v>107666</v>
      </c>
      <c r="I34" s="247">
        <v>124915</v>
      </c>
      <c r="J34" s="247">
        <v>51524</v>
      </c>
      <c r="K34" s="247">
        <v>157</v>
      </c>
      <c r="L34" s="247">
        <v>47238</v>
      </c>
      <c r="M34" s="247">
        <v>26862</v>
      </c>
      <c r="N34" s="247">
        <v>216</v>
      </c>
      <c r="O34" s="247">
        <f t="shared" si="1"/>
        <v>250912</v>
      </c>
      <c r="P34" s="247">
        <v>13480</v>
      </c>
      <c r="Q34" s="247">
        <v>8916</v>
      </c>
      <c r="R34" s="247">
        <v>530</v>
      </c>
      <c r="S34" s="247">
        <v>8071</v>
      </c>
      <c r="T34" s="247">
        <v>6462</v>
      </c>
      <c r="U34" s="247">
        <v>164</v>
      </c>
      <c r="V34" s="247">
        <v>37623</v>
      </c>
    </row>
    <row r="35" spans="1:22" ht="21" x14ac:dyDescent="0.35">
      <c r="A35" s="246" t="s">
        <v>123</v>
      </c>
      <c r="B35" s="247">
        <v>16727</v>
      </c>
      <c r="C35" s="247">
        <v>13905</v>
      </c>
      <c r="D35" s="247">
        <v>65</v>
      </c>
      <c r="E35" s="247">
        <v>5840</v>
      </c>
      <c r="F35" s="247">
        <v>3143</v>
      </c>
      <c r="G35" s="247">
        <v>14</v>
      </c>
      <c r="H35" s="247">
        <f t="shared" si="0"/>
        <v>39694</v>
      </c>
      <c r="I35" s="247">
        <v>48345</v>
      </c>
      <c r="J35" s="247">
        <v>21879</v>
      </c>
      <c r="K35" s="247">
        <v>43</v>
      </c>
      <c r="L35" s="247">
        <v>16928</v>
      </c>
      <c r="M35" s="247">
        <v>7575</v>
      </c>
      <c r="N35" s="247">
        <v>117</v>
      </c>
      <c r="O35" s="247">
        <f t="shared" si="1"/>
        <v>94887</v>
      </c>
      <c r="P35" s="247">
        <v>9800</v>
      </c>
      <c r="Q35" s="247">
        <v>6013</v>
      </c>
      <c r="R35" s="247">
        <v>741</v>
      </c>
      <c r="S35" s="247">
        <v>4708</v>
      </c>
      <c r="T35" s="247">
        <v>3891</v>
      </c>
      <c r="U35" s="247">
        <v>36</v>
      </c>
      <c r="V35" s="247">
        <v>25189</v>
      </c>
    </row>
    <row r="36" spans="1:22" ht="26.25" x14ac:dyDescent="0.4">
      <c r="A36" s="248" t="s">
        <v>91</v>
      </c>
      <c r="B36" s="249">
        <f>SUM(B6:B35)</f>
        <v>1257833</v>
      </c>
      <c r="C36" s="249">
        <f t="shared" ref="C36:V36" si="2">SUM(C6:C35)</f>
        <v>959223</v>
      </c>
      <c r="D36" s="249">
        <f t="shared" si="2"/>
        <v>13565</v>
      </c>
      <c r="E36" s="249">
        <f t="shared" si="2"/>
        <v>1079162</v>
      </c>
      <c r="F36" s="249">
        <f t="shared" si="2"/>
        <v>724716</v>
      </c>
      <c r="G36" s="249">
        <f t="shared" si="2"/>
        <v>5438</v>
      </c>
      <c r="H36" s="249">
        <f t="shared" si="2"/>
        <v>4039937</v>
      </c>
      <c r="I36" s="249">
        <f t="shared" si="2"/>
        <v>3317291</v>
      </c>
      <c r="J36" s="249">
        <f t="shared" si="2"/>
        <v>2009153</v>
      </c>
      <c r="K36" s="249">
        <f t="shared" si="2"/>
        <v>8728</v>
      </c>
      <c r="L36" s="249">
        <f t="shared" si="2"/>
        <v>2654073</v>
      </c>
      <c r="M36" s="249">
        <f t="shared" si="2"/>
        <v>1596542</v>
      </c>
      <c r="N36" s="249">
        <f t="shared" si="2"/>
        <v>18456</v>
      </c>
      <c r="O36" s="249">
        <f t="shared" si="2"/>
        <v>9604243</v>
      </c>
      <c r="P36" s="249">
        <f t="shared" si="2"/>
        <v>401026</v>
      </c>
      <c r="Q36" s="249">
        <f t="shared" si="2"/>
        <v>379171</v>
      </c>
      <c r="R36" s="249">
        <f t="shared" si="2"/>
        <v>44483</v>
      </c>
      <c r="S36" s="249">
        <f t="shared" si="2"/>
        <v>347872</v>
      </c>
      <c r="T36" s="249">
        <f t="shared" si="2"/>
        <v>290465</v>
      </c>
      <c r="U36" s="249">
        <f t="shared" si="2"/>
        <v>20491</v>
      </c>
      <c r="V36" s="249">
        <f t="shared" si="2"/>
        <v>1483508</v>
      </c>
    </row>
  </sheetData>
  <mergeCells count="8">
    <mergeCell ref="B4:H4"/>
    <mergeCell ref="I4:O4"/>
    <mergeCell ref="P4:V4"/>
    <mergeCell ref="A1:V1"/>
    <mergeCell ref="A2:V2"/>
    <mergeCell ref="B3:H3"/>
    <mergeCell ref="I3:O3"/>
    <mergeCell ref="P3:V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P12" sqref="P12"/>
    </sheetView>
  </sheetViews>
  <sheetFormatPr defaultRowHeight="15" x14ac:dyDescent="0.25"/>
  <cols>
    <col min="1" max="1" width="5.140625" bestFit="1" customWidth="1"/>
    <col min="2" max="2" width="39.5703125" bestFit="1" customWidth="1"/>
    <col min="9" max="9" width="11" customWidth="1"/>
    <col min="257" max="257" width="5.140625" bestFit="1" customWidth="1"/>
    <col min="258" max="258" width="39.5703125" bestFit="1" customWidth="1"/>
    <col min="265" max="265" width="11" customWidth="1"/>
    <col min="513" max="513" width="5.140625" bestFit="1" customWidth="1"/>
    <col min="514" max="514" width="39.5703125" bestFit="1" customWidth="1"/>
    <col min="521" max="521" width="11" customWidth="1"/>
    <col min="769" max="769" width="5.140625" bestFit="1" customWidth="1"/>
    <col min="770" max="770" width="39.5703125" bestFit="1" customWidth="1"/>
    <col min="777" max="777" width="11" customWidth="1"/>
    <col min="1025" max="1025" width="5.140625" bestFit="1" customWidth="1"/>
    <col min="1026" max="1026" width="39.5703125" bestFit="1" customWidth="1"/>
    <col min="1033" max="1033" width="11" customWidth="1"/>
    <col min="1281" max="1281" width="5.140625" bestFit="1" customWidth="1"/>
    <col min="1282" max="1282" width="39.5703125" bestFit="1" customWidth="1"/>
    <col min="1289" max="1289" width="11" customWidth="1"/>
    <col min="1537" max="1537" width="5.140625" bestFit="1" customWidth="1"/>
    <col min="1538" max="1538" width="39.5703125" bestFit="1" customWidth="1"/>
    <col min="1545" max="1545" width="11" customWidth="1"/>
    <col min="1793" max="1793" width="5.140625" bestFit="1" customWidth="1"/>
    <col min="1794" max="1794" width="39.5703125" bestFit="1" customWidth="1"/>
    <col min="1801" max="1801" width="11" customWidth="1"/>
    <col min="2049" max="2049" width="5.140625" bestFit="1" customWidth="1"/>
    <col min="2050" max="2050" width="39.5703125" bestFit="1" customWidth="1"/>
    <col min="2057" max="2057" width="11" customWidth="1"/>
    <col min="2305" max="2305" width="5.140625" bestFit="1" customWidth="1"/>
    <col min="2306" max="2306" width="39.5703125" bestFit="1" customWidth="1"/>
    <col min="2313" max="2313" width="11" customWidth="1"/>
    <col min="2561" max="2561" width="5.140625" bestFit="1" customWidth="1"/>
    <col min="2562" max="2562" width="39.5703125" bestFit="1" customWidth="1"/>
    <col min="2569" max="2569" width="11" customWidth="1"/>
    <col min="2817" max="2817" width="5.140625" bestFit="1" customWidth="1"/>
    <col min="2818" max="2818" width="39.5703125" bestFit="1" customWidth="1"/>
    <col min="2825" max="2825" width="11" customWidth="1"/>
    <col min="3073" max="3073" width="5.140625" bestFit="1" customWidth="1"/>
    <col min="3074" max="3074" width="39.5703125" bestFit="1" customWidth="1"/>
    <col min="3081" max="3081" width="11" customWidth="1"/>
    <col min="3329" max="3329" width="5.140625" bestFit="1" customWidth="1"/>
    <col min="3330" max="3330" width="39.5703125" bestFit="1" customWidth="1"/>
    <col min="3337" max="3337" width="11" customWidth="1"/>
    <col min="3585" max="3585" width="5.140625" bestFit="1" customWidth="1"/>
    <col min="3586" max="3586" width="39.5703125" bestFit="1" customWidth="1"/>
    <col min="3593" max="3593" width="11" customWidth="1"/>
    <col min="3841" max="3841" width="5.140625" bestFit="1" customWidth="1"/>
    <col min="3842" max="3842" width="39.5703125" bestFit="1" customWidth="1"/>
    <col min="3849" max="3849" width="11" customWidth="1"/>
    <col min="4097" max="4097" width="5.140625" bestFit="1" customWidth="1"/>
    <col min="4098" max="4098" width="39.5703125" bestFit="1" customWidth="1"/>
    <col min="4105" max="4105" width="11" customWidth="1"/>
    <col min="4353" max="4353" width="5.140625" bestFit="1" customWidth="1"/>
    <col min="4354" max="4354" width="39.5703125" bestFit="1" customWidth="1"/>
    <col min="4361" max="4361" width="11" customWidth="1"/>
    <col min="4609" max="4609" width="5.140625" bestFit="1" customWidth="1"/>
    <col min="4610" max="4610" width="39.5703125" bestFit="1" customWidth="1"/>
    <col min="4617" max="4617" width="11" customWidth="1"/>
    <col min="4865" max="4865" width="5.140625" bestFit="1" customWidth="1"/>
    <col min="4866" max="4866" width="39.5703125" bestFit="1" customWidth="1"/>
    <col min="4873" max="4873" width="11" customWidth="1"/>
    <col min="5121" max="5121" width="5.140625" bestFit="1" customWidth="1"/>
    <col min="5122" max="5122" width="39.5703125" bestFit="1" customWidth="1"/>
    <col min="5129" max="5129" width="11" customWidth="1"/>
    <col min="5377" max="5377" width="5.140625" bestFit="1" customWidth="1"/>
    <col min="5378" max="5378" width="39.5703125" bestFit="1" customWidth="1"/>
    <col min="5385" max="5385" width="11" customWidth="1"/>
    <col min="5633" max="5633" width="5.140625" bestFit="1" customWidth="1"/>
    <col min="5634" max="5634" width="39.5703125" bestFit="1" customWidth="1"/>
    <col min="5641" max="5641" width="11" customWidth="1"/>
    <col min="5889" max="5889" width="5.140625" bestFit="1" customWidth="1"/>
    <col min="5890" max="5890" width="39.5703125" bestFit="1" customWidth="1"/>
    <col min="5897" max="5897" width="11" customWidth="1"/>
    <col min="6145" max="6145" width="5.140625" bestFit="1" customWidth="1"/>
    <col min="6146" max="6146" width="39.5703125" bestFit="1" customWidth="1"/>
    <col min="6153" max="6153" width="11" customWidth="1"/>
    <col min="6401" max="6401" width="5.140625" bestFit="1" customWidth="1"/>
    <col min="6402" max="6402" width="39.5703125" bestFit="1" customWidth="1"/>
    <col min="6409" max="6409" width="11" customWidth="1"/>
    <col min="6657" max="6657" width="5.140625" bestFit="1" customWidth="1"/>
    <col min="6658" max="6658" width="39.5703125" bestFit="1" customWidth="1"/>
    <col min="6665" max="6665" width="11" customWidth="1"/>
    <col min="6913" max="6913" width="5.140625" bestFit="1" customWidth="1"/>
    <col min="6914" max="6914" width="39.5703125" bestFit="1" customWidth="1"/>
    <col min="6921" max="6921" width="11" customWidth="1"/>
    <col min="7169" max="7169" width="5.140625" bestFit="1" customWidth="1"/>
    <col min="7170" max="7170" width="39.5703125" bestFit="1" customWidth="1"/>
    <col min="7177" max="7177" width="11" customWidth="1"/>
    <col min="7425" max="7425" width="5.140625" bestFit="1" customWidth="1"/>
    <col min="7426" max="7426" width="39.5703125" bestFit="1" customWidth="1"/>
    <col min="7433" max="7433" width="11" customWidth="1"/>
    <col min="7681" max="7681" width="5.140625" bestFit="1" customWidth="1"/>
    <col min="7682" max="7682" width="39.5703125" bestFit="1" customWidth="1"/>
    <col min="7689" max="7689" width="11" customWidth="1"/>
    <col min="7937" max="7937" width="5.140625" bestFit="1" customWidth="1"/>
    <col min="7938" max="7938" width="39.5703125" bestFit="1" customWidth="1"/>
    <col min="7945" max="7945" width="11" customWidth="1"/>
    <col min="8193" max="8193" width="5.140625" bestFit="1" customWidth="1"/>
    <col min="8194" max="8194" width="39.5703125" bestFit="1" customWidth="1"/>
    <col min="8201" max="8201" width="11" customWidth="1"/>
    <col min="8449" max="8449" width="5.140625" bestFit="1" customWidth="1"/>
    <col min="8450" max="8450" width="39.5703125" bestFit="1" customWidth="1"/>
    <col min="8457" max="8457" width="11" customWidth="1"/>
    <col min="8705" max="8705" width="5.140625" bestFit="1" customWidth="1"/>
    <col min="8706" max="8706" width="39.5703125" bestFit="1" customWidth="1"/>
    <col min="8713" max="8713" width="11" customWidth="1"/>
    <col min="8961" max="8961" width="5.140625" bestFit="1" customWidth="1"/>
    <col min="8962" max="8962" width="39.5703125" bestFit="1" customWidth="1"/>
    <col min="8969" max="8969" width="11" customWidth="1"/>
    <col min="9217" max="9217" width="5.140625" bestFit="1" customWidth="1"/>
    <col min="9218" max="9218" width="39.5703125" bestFit="1" customWidth="1"/>
    <col min="9225" max="9225" width="11" customWidth="1"/>
    <col min="9473" max="9473" width="5.140625" bestFit="1" customWidth="1"/>
    <col min="9474" max="9474" width="39.5703125" bestFit="1" customWidth="1"/>
    <col min="9481" max="9481" width="11" customWidth="1"/>
    <col min="9729" max="9729" width="5.140625" bestFit="1" customWidth="1"/>
    <col min="9730" max="9730" width="39.5703125" bestFit="1" customWidth="1"/>
    <col min="9737" max="9737" width="11" customWidth="1"/>
    <col min="9985" max="9985" width="5.140625" bestFit="1" customWidth="1"/>
    <col min="9986" max="9986" width="39.5703125" bestFit="1" customWidth="1"/>
    <col min="9993" max="9993" width="11" customWidth="1"/>
    <col min="10241" max="10241" width="5.140625" bestFit="1" customWidth="1"/>
    <col min="10242" max="10242" width="39.5703125" bestFit="1" customWidth="1"/>
    <col min="10249" max="10249" width="11" customWidth="1"/>
    <col min="10497" max="10497" width="5.140625" bestFit="1" customWidth="1"/>
    <col min="10498" max="10498" width="39.5703125" bestFit="1" customWidth="1"/>
    <col min="10505" max="10505" width="11" customWidth="1"/>
    <col min="10753" max="10753" width="5.140625" bestFit="1" customWidth="1"/>
    <col min="10754" max="10754" width="39.5703125" bestFit="1" customWidth="1"/>
    <col min="10761" max="10761" width="11" customWidth="1"/>
    <col min="11009" max="11009" width="5.140625" bestFit="1" customWidth="1"/>
    <col min="11010" max="11010" width="39.5703125" bestFit="1" customWidth="1"/>
    <col min="11017" max="11017" width="11" customWidth="1"/>
    <col min="11265" max="11265" width="5.140625" bestFit="1" customWidth="1"/>
    <col min="11266" max="11266" width="39.5703125" bestFit="1" customWidth="1"/>
    <col min="11273" max="11273" width="11" customWidth="1"/>
    <col min="11521" max="11521" width="5.140625" bestFit="1" customWidth="1"/>
    <col min="11522" max="11522" width="39.5703125" bestFit="1" customWidth="1"/>
    <col min="11529" max="11529" width="11" customWidth="1"/>
    <col min="11777" max="11777" width="5.140625" bestFit="1" customWidth="1"/>
    <col min="11778" max="11778" width="39.5703125" bestFit="1" customWidth="1"/>
    <col min="11785" max="11785" width="11" customWidth="1"/>
    <col min="12033" max="12033" width="5.140625" bestFit="1" customWidth="1"/>
    <col min="12034" max="12034" width="39.5703125" bestFit="1" customWidth="1"/>
    <col min="12041" max="12041" width="11" customWidth="1"/>
    <col min="12289" max="12289" width="5.140625" bestFit="1" customWidth="1"/>
    <col min="12290" max="12290" width="39.5703125" bestFit="1" customWidth="1"/>
    <col min="12297" max="12297" width="11" customWidth="1"/>
    <col min="12545" max="12545" width="5.140625" bestFit="1" customWidth="1"/>
    <col min="12546" max="12546" width="39.5703125" bestFit="1" customWidth="1"/>
    <col min="12553" max="12553" width="11" customWidth="1"/>
    <col min="12801" max="12801" width="5.140625" bestFit="1" customWidth="1"/>
    <col min="12802" max="12802" width="39.5703125" bestFit="1" customWidth="1"/>
    <col min="12809" max="12809" width="11" customWidth="1"/>
    <col min="13057" max="13057" width="5.140625" bestFit="1" customWidth="1"/>
    <col min="13058" max="13058" width="39.5703125" bestFit="1" customWidth="1"/>
    <col min="13065" max="13065" width="11" customWidth="1"/>
    <col min="13313" max="13313" width="5.140625" bestFit="1" customWidth="1"/>
    <col min="13314" max="13314" width="39.5703125" bestFit="1" customWidth="1"/>
    <col min="13321" max="13321" width="11" customWidth="1"/>
    <col min="13569" max="13569" width="5.140625" bestFit="1" customWidth="1"/>
    <col min="13570" max="13570" width="39.5703125" bestFit="1" customWidth="1"/>
    <col min="13577" max="13577" width="11" customWidth="1"/>
    <col min="13825" max="13825" width="5.140625" bestFit="1" customWidth="1"/>
    <col min="13826" max="13826" width="39.5703125" bestFit="1" customWidth="1"/>
    <col min="13833" max="13833" width="11" customWidth="1"/>
    <col min="14081" max="14081" width="5.140625" bestFit="1" customWidth="1"/>
    <col min="14082" max="14082" width="39.5703125" bestFit="1" customWidth="1"/>
    <col min="14089" max="14089" width="11" customWidth="1"/>
    <col min="14337" max="14337" width="5.140625" bestFit="1" customWidth="1"/>
    <col min="14338" max="14338" width="39.5703125" bestFit="1" customWidth="1"/>
    <col min="14345" max="14345" width="11" customWidth="1"/>
    <col min="14593" max="14593" width="5.140625" bestFit="1" customWidth="1"/>
    <col min="14594" max="14594" width="39.5703125" bestFit="1" customWidth="1"/>
    <col min="14601" max="14601" width="11" customWidth="1"/>
    <col min="14849" max="14849" width="5.140625" bestFit="1" customWidth="1"/>
    <col min="14850" max="14850" width="39.5703125" bestFit="1" customWidth="1"/>
    <col min="14857" max="14857" width="11" customWidth="1"/>
    <col min="15105" max="15105" width="5.140625" bestFit="1" customWidth="1"/>
    <col min="15106" max="15106" width="39.5703125" bestFit="1" customWidth="1"/>
    <col min="15113" max="15113" width="11" customWidth="1"/>
    <col min="15361" max="15361" width="5.140625" bestFit="1" customWidth="1"/>
    <col min="15362" max="15362" width="39.5703125" bestFit="1" customWidth="1"/>
    <col min="15369" max="15369" width="11" customWidth="1"/>
    <col min="15617" max="15617" width="5.140625" bestFit="1" customWidth="1"/>
    <col min="15618" max="15618" width="39.5703125" bestFit="1" customWidth="1"/>
    <col min="15625" max="15625" width="11" customWidth="1"/>
    <col min="15873" max="15873" width="5.140625" bestFit="1" customWidth="1"/>
    <col min="15874" max="15874" width="39.5703125" bestFit="1" customWidth="1"/>
    <col min="15881" max="15881" width="11" customWidth="1"/>
    <col min="16129" max="16129" width="5.140625" bestFit="1" customWidth="1"/>
    <col min="16130" max="16130" width="39.5703125" bestFit="1" customWidth="1"/>
    <col min="16137" max="16137" width="11" customWidth="1"/>
  </cols>
  <sheetData>
    <row r="1" spans="1:10" ht="19.5" thickBot="1" x14ac:dyDescent="0.35">
      <c r="A1" s="1031" t="s">
        <v>883</v>
      </c>
      <c r="B1" s="1032"/>
      <c r="C1" s="1032"/>
      <c r="D1" s="1032"/>
      <c r="E1" s="1032"/>
      <c r="F1" s="1032"/>
      <c r="G1" s="1032"/>
      <c r="H1" s="1032"/>
      <c r="I1" s="1032"/>
      <c r="J1" s="1032"/>
    </row>
    <row r="2" spans="1:10" x14ac:dyDescent="0.25">
      <c r="A2" s="1033" t="s">
        <v>884</v>
      </c>
      <c r="B2" s="1034"/>
      <c r="C2" s="1034"/>
      <c r="D2" s="1034"/>
      <c r="E2" s="1034"/>
      <c r="F2" s="1034"/>
      <c r="G2" s="1034"/>
      <c r="H2" s="1034"/>
      <c r="I2" s="1034"/>
      <c r="J2" s="1034"/>
    </row>
    <row r="3" spans="1:10" x14ac:dyDescent="0.25">
      <c r="A3" s="1030" t="s">
        <v>885</v>
      </c>
      <c r="B3" s="1030" t="s">
        <v>254</v>
      </c>
      <c r="C3" s="1030" t="s">
        <v>886</v>
      </c>
      <c r="D3" s="1030"/>
      <c r="E3" s="1030"/>
      <c r="F3" s="1030"/>
      <c r="G3" s="1030" t="s">
        <v>887</v>
      </c>
      <c r="H3" s="1030"/>
      <c r="I3" s="1030" t="s">
        <v>888</v>
      </c>
      <c r="J3" s="1030"/>
    </row>
    <row r="4" spans="1:10" ht="15" customHeight="1" x14ac:dyDescent="0.25">
      <c r="A4" s="1030"/>
      <c r="B4" s="1030"/>
      <c r="C4" s="1030" t="s">
        <v>889</v>
      </c>
      <c r="D4" s="1030"/>
      <c r="E4" s="1030"/>
      <c r="F4" s="1030" t="s">
        <v>890</v>
      </c>
      <c r="G4" s="1030" t="s">
        <v>891</v>
      </c>
      <c r="H4" s="1030" t="s">
        <v>890</v>
      </c>
      <c r="I4" s="1030" t="s">
        <v>889</v>
      </c>
      <c r="J4" s="1030" t="s">
        <v>892</v>
      </c>
    </row>
    <row r="5" spans="1:10" ht="75" x14ac:dyDescent="0.25">
      <c r="A5" s="1030"/>
      <c r="B5" s="1030"/>
      <c r="C5" s="681" t="s">
        <v>893</v>
      </c>
      <c r="D5" s="681" t="s">
        <v>894</v>
      </c>
      <c r="E5" s="681" t="s">
        <v>895</v>
      </c>
      <c r="F5" s="1030"/>
      <c r="G5" s="1030"/>
      <c r="H5" s="1030"/>
      <c r="I5" s="1030"/>
      <c r="J5" s="1030"/>
    </row>
    <row r="6" spans="1:10" x14ac:dyDescent="0.25">
      <c r="A6" s="682" t="s">
        <v>896</v>
      </c>
      <c r="B6" s="682" t="s">
        <v>808</v>
      </c>
      <c r="C6" s="683" t="s">
        <v>897</v>
      </c>
      <c r="D6" s="683" t="s">
        <v>898</v>
      </c>
      <c r="E6" s="683" t="s">
        <v>899</v>
      </c>
      <c r="F6" s="683" t="s">
        <v>900</v>
      </c>
      <c r="G6" s="683" t="s">
        <v>901</v>
      </c>
      <c r="H6" s="683" t="s">
        <v>902</v>
      </c>
      <c r="I6" s="683" t="s">
        <v>903</v>
      </c>
      <c r="J6" s="683" t="s">
        <v>903</v>
      </c>
    </row>
    <row r="7" spans="1:10" x14ac:dyDescent="0.25">
      <c r="A7" s="682" t="s">
        <v>904</v>
      </c>
      <c r="B7" s="682" t="s">
        <v>803</v>
      </c>
      <c r="C7" s="683" t="s">
        <v>905</v>
      </c>
      <c r="D7" s="683" t="s">
        <v>906</v>
      </c>
      <c r="E7" s="683" t="s">
        <v>906</v>
      </c>
      <c r="F7" s="683" t="s">
        <v>903</v>
      </c>
      <c r="G7" s="683" t="s">
        <v>907</v>
      </c>
      <c r="H7" s="683" t="s">
        <v>908</v>
      </c>
      <c r="I7" s="683" t="s">
        <v>909</v>
      </c>
      <c r="J7" s="683" t="s">
        <v>908</v>
      </c>
    </row>
    <row r="8" spans="1:10" x14ac:dyDescent="0.25">
      <c r="A8" s="682" t="s">
        <v>910</v>
      </c>
      <c r="B8" s="682" t="s">
        <v>340</v>
      </c>
      <c r="C8" s="683" t="s">
        <v>905</v>
      </c>
      <c r="D8" s="683" t="s">
        <v>897</v>
      </c>
      <c r="E8" s="683" t="s">
        <v>897</v>
      </c>
      <c r="F8" s="683" t="s">
        <v>911</v>
      </c>
      <c r="G8" s="683" t="s">
        <v>912</v>
      </c>
      <c r="H8" s="683" t="s">
        <v>913</v>
      </c>
      <c r="I8" s="683" t="s">
        <v>903</v>
      </c>
      <c r="J8" s="683" t="s">
        <v>903</v>
      </c>
    </row>
    <row r="9" spans="1:10" x14ac:dyDescent="0.25">
      <c r="A9" s="682" t="s">
        <v>914</v>
      </c>
      <c r="B9" s="682" t="s">
        <v>341</v>
      </c>
      <c r="C9" s="683" t="s">
        <v>897</v>
      </c>
      <c r="D9" s="683" t="s">
        <v>915</v>
      </c>
      <c r="E9" s="683" t="s">
        <v>916</v>
      </c>
      <c r="F9" s="683" t="s">
        <v>917</v>
      </c>
      <c r="G9" s="683" t="s">
        <v>918</v>
      </c>
      <c r="H9" s="683" t="s">
        <v>919</v>
      </c>
      <c r="I9" s="683" t="s">
        <v>920</v>
      </c>
      <c r="J9" s="683" t="s">
        <v>921</v>
      </c>
    </row>
    <row r="10" spans="1:10" x14ac:dyDescent="0.25">
      <c r="A10" s="682" t="s">
        <v>922</v>
      </c>
      <c r="B10" s="682" t="s">
        <v>647</v>
      </c>
      <c r="C10" s="683" t="s">
        <v>897</v>
      </c>
      <c r="D10" s="683" t="s">
        <v>905</v>
      </c>
      <c r="E10" s="683" t="s">
        <v>897</v>
      </c>
      <c r="F10" s="683" t="s">
        <v>923</v>
      </c>
      <c r="G10" s="683" t="s">
        <v>924</v>
      </c>
      <c r="H10" s="683" t="s">
        <v>925</v>
      </c>
      <c r="I10" s="683" t="s">
        <v>920</v>
      </c>
      <c r="J10" s="683" t="s">
        <v>903</v>
      </c>
    </row>
    <row r="11" spans="1:10" x14ac:dyDescent="0.25">
      <c r="A11" s="682" t="s">
        <v>926</v>
      </c>
      <c r="B11" s="682" t="s">
        <v>342</v>
      </c>
      <c r="C11" s="683" t="s">
        <v>927</v>
      </c>
      <c r="D11" s="683" t="s">
        <v>928</v>
      </c>
      <c r="E11" s="683" t="s">
        <v>929</v>
      </c>
      <c r="F11" s="683" t="s">
        <v>930</v>
      </c>
      <c r="G11" s="683" t="s">
        <v>931</v>
      </c>
      <c r="H11" s="683" t="s">
        <v>932</v>
      </c>
      <c r="I11" s="683" t="s">
        <v>933</v>
      </c>
      <c r="J11" s="683" t="s">
        <v>934</v>
      </c>
    </row>
    <row r="12" spans="1:10" x14ac:dyDescent="0.25">
      <c r="A12" s="682" t="s">
        <v>924</v>
      </c>
      <c r="B12" s="682" t="s">
        <v>935</v>
      </c>
      <c r="C12" s="683" t="s">
        <v>897</v>
      </c>
      <c r="D12" s="683" t="s">
        <v>936</v>
      </c>
      <c r="E12" s="683" t="s">
        <v>937</v>
      </c>
      <c r="F12" s="683" t="s">
        <v>938</v>
      </c>
      <c r="G12" s="683" t="s">
        <v>939</v>
      </c>
      <c r="H12" s="683" t="s">
        <v>940</v>
      </c>
      <c r="I12" s="683" t="s">
        <v>941</v>
      </c>
      <c r="J12" s="683" t="s">
        <v>942</v>
      </c>
    </row>
    <row r="13" spans="1:10" x14ac:dyDescent="0.25">
      <c r="A13" s="682" t="s">
        <v>943</v>
      </c>
      <c r="B13" s="682" t="s">
        <v>795</v>
      </c>
      <c r="C13" s="683" t="s">
        <v>944</v>
      </c>
      <c r="D13" s="683" t="s">
        <v>945</v>
      </c>
      <c r="E13" s="683" t="s">
        <v>946</v>
      </c>
      <c r="F13" s="683" t="s">
        <v>947</v>
      </c>
      <c r="G13" s="683" t="s">
        <v>948</v>
      </c>
      <c r="H13" s="683" t="s">
        <v>949</v>
      </c>
      <c r="I13" s="683" t="s">
        <v>903</v>
      </c>
      <c r="J13" s="683" t="s">
        <v>950</v>
      </c>
    </row>
    <row r="14" spans="1:10" x14ac:dyDescent="0.25">
      <c r="A14" s="682" t="s">
        <v>951</v>
      </c>
      <c r="B14" s="682" t="s">
        <v>810</v>
      </c>
      <c r="C14" s="683" t="s">
        <v>905</v>
      </c>
      <c r="D14" s="683" t="s">
        <v>905</v>
      </c>
      <c r="E14" s="683" t="s">
        <v>905</v>
      </c>
      <c r="F14" s="683" t="s">
        <v>923</v>
      </c>
      <c r="G14" s="683" t="s">
        <v>905</v>
      </c>
      <c r="H14" s="683" t="s">
        <v>952</v>
      </c>
      <c r="I14" s="683" t="s">
        <v>952</v>
      </c>
      <c r="J14" s="683" t="s">
        <v>952</v>
      </c>
    </row>
    <row r="15" spans="1:10" x14ac:dyDescent="0.25">
      <c r="A15" s="682" t="s">
        <v>897</v>
      </c>
      <c r="B15" s="682" t="s">
        <v>346</v>
      </c>
      <c r="C15" s="683" t="s">
        <v>953</v>
      </c>
      <c r="D15" s="683" t="s">
        <v>954</v>
      </c>
      <c r="E15" s="683" t="s">
        <v>955</v>
      </c>
      <c r="F15" s="683" t="s">
        <v>956</v>
      </c>
      <c r="G15" s="683" t="s">
        <v>957</v>
      </c>
      <c r="H15" s="683" t="s">
        <v>958</v>
      </c>
      <c r="I15" s="683" t="s">
        <v>903</v>
      </c>
      <c r="J15" s="683" t="s">
        <v>959</v>
      </c>
    </row>
    <row r="16" spans="1:10" x14ac:dyDescent="0.25">
      <c r="A16" s="682" t="s">
        <v>960</v>
      </c>
      <c r="B16" s="682" t="s">
        <v>801</v>
      </c>
      <c r="C16" s="683" t="s">
        <v>899</v>
      </c>
      <c r="D16" s="683" t="s">
        <v>961</v>
      </c>
      <c r="E16" s="683" t="s">
        <v>962</v>
      </c>
      <c r="F16" s="683" t="s">
        <v>963</v>
      </c>
      <c r="G16" s="683" t="s">
        <v>964</v>
      </c>
      <c r="H16" s="683" t="s">
        <v>965</v>
      </c>
      <c r="I16" s="683" t="s">
        <v>966</v>
      </c>
      <c r="J16" s="683" t="s">
        <v>967</v>
      </c>
    </row>
    <row r="17" spans="1:10" x14ac:dyDescent="0.25">
      <c r="A17" s="682" t="s">
        <v>968</v>
      </c>
      <c r="B17" s="682" t="s">
        <v>347</v>
      </c>
      <c r="C17" s="683" t="s">
        <v>969</v>
      </c>
      <c r="D17" s="683" t="s">
        <v>970</v>
      </c>
      <c r="E17" s="683" t="s">
        <v>971</v>
      </c>
      <c r="F17" s="683" t="s">
        <v>972</v>
      </c>
      <c r="G17" s="683" t="s">
        <v>973</v>
      </c>
      <c r="H17" s="683" t="s">
        <v>974</v>
      </c>
      <c r="I17" s="683" t="s">
        <v>975</v>
      </c>
      <c r="J17" s="683" t="s">
        <v>976</v>
      </c>
    </row>
    <row r="18" spans="1:10" x14ac:dyDescent="0.25">
      <c r="A18" s="682" t="s">
        <v>977</v>
      </c>
      <c r="B18" s="682" t="s">
        <v>978</v>
      </c>
      <c r="C18" s="683" t="s">
        <v>979</v>
      </c>
      <c r="D18" s="683" t="s">
        <v>905</v>
      </c>
      <c r="E18" s="683" t="s">
        <v>979</v>
      </c>
      <c r="F18" s="683" t="s">
        <v>980</v>
      </c>
      <c r="G18" s="683" t="s">
        <v>926</v>
      </c>
      <c r="H18" s="683" t="s">
        <v>981</v>
      </c>
      <c r="I18" s="683" t="s">
        <v>982</v>
      </c>
      <c r="J18" s="683" t="s">
        <v>983</v>
      </c>
    </row>
    <row r="19" spans="1:10" x14ac:dyDescent="0.25">
      <c r="A19" s="682" t="s">
        <v>984</v>
      </c>
      <c r="B19" s="682" t="s">
        <v>985</v>
      </c>
      <c r="C19" s="683" t="s">
        <v>905</v>
      </c>
      <c r="D19" s="683" t="s">
        <v>905</v>
      </c>
      <c r="E19" s="683" t="s">
        <v>905</v>
      </c>
      <c r="F19" s="683" t="s">
        <v>952</v>
      </c>
      <c r="G19" s="683" t="s">
        <v>905</v>
      </c>
      <c r="H19" s="683" t="s">
        <v>952</v>
      </c>
      <c r="I19" s="683" t="s">
        <v>952</v>
      </c>
      <c r="J19" s="683" t="s">
        <v>952</v>
      </c>
    </row>
    <row r="20" spans="1:10" x14ac:dyDescent="0.25">
      <c r="A20" s="682" t="s">
        <v>986</v>
      </c>
      <c r="B20" s="682" t="s">
        <v>351</v>
      </c>
      <c r="C20" s="683" t="s">
        <v>905</v>
      </c>
      <c r="D20" s="683" t="s">
        <v>987</v>
      </c>
      <c r="E20" s="683" t="s">
        <v>987</v>
      </c>
      <c r="F20" s="683" t="s">
        <v>988</v>
      </c>
      <c r="G20" s="683" t="s">
        <v>989</v>
      </c>
      <c r="H20" s="683" t="s">
        <v>990</v>
      </c>
      <c r="I20" s="683" t="s">
        <v>991</v>
      </c>
      <c r="J20" s="683" t="s">
        <v>992</v>
      </c>
    </row>
    <row r="21" spans="1:10" x14ac:dyDescent="0.25">
      <c r="A21" s="682" t="s">
        <v>993</v>
      </c>
      <c r="B21" s="682" t="s">
        <v>662</v>
      </c>
      <c r="C21" s="683" t="s">
        <v>994</v>
      </c>
      <c r="D21" s="683" t="s">
        <v>995</v>
      </c>
      <c r="E21" s="683" t="s">
        <v>996</v>
      </c>
      <c r="F21" s="683" t="s">
        <v>997</v>
      </c>
      <c r="G21" s="683" t="s">
        <v>998</v>
      </c>
      <c r="H21" s="683" t="s">
        <v>999</v>
      </c>
      <c r="I21" s="683" t="s">
        <v>1000</v>
      </c>
      <c r="J21" s="683" t="s">
        <v>1001</v>
      </c>
    </row>
    <row r="22" spans="1:10" x14ac:dyDescent="0.25">
      <c r="A22" s="682" t="s">
        <v>1002</v>
      </c>
      <c r="B22" s="682" t="s">
        <v>793</v>
      </c>
      <c r="C22" s="683" t="s">
        <v>1003</v>
      </c>
      <c r="D22" s="683" t="s">
        <v>1004</v>
      </c>
      <c r="E22" s="683" t="s">
        <v>1005</v>
      </c>
      <c r="F22" s="683" t="s">
        <v>1006</v>
      </c>
      <c r="G22" s="683" t="s">
        <v>1007</v>
      </c>
      <c r="H22" s="683" t="s">
        <v>1008</v>
      </c>
      <c r="I22" s="683" t="s">
        <v>1009</v>
      </c>
      <c r="J22" s="683" t="s">
        <v>1010</v>
      </c>
    </row>
    <row r="23" spans="1:10" x14ac:dyDescent="0.25">
      <c r="A23" s="682" t="s">
        <v>1011</v>
      </c>
      <c r="B23" s="682" t="s">
        <v>355</v>
      </c>
      <c r="C23" s="683" t="s">
        <v>979</v>
      </c>
      <c r="D23" s="683" t="s">
        <v>1012</v>
      </c>
      <c r="E23" s="683" t="s">
        <v>1013</v>
      </c>
      <c r="F23" s="683" t="s">
        <v>1014</v>
      </c>
      <c r="G23" s="683" t="s">
        <v>1015</v>
      </c>
      <c r="H23" s="683" t="s">
        <v>1016</v>
      </c>
      <c r="I23" s="683" t="s">
        <v>1017</v>
      </c>
      <c r="J23" s="683" t="s">
        <v>1018</v>
      </c>
    </row>
    <row r="24" spans="1:10" x14ac:dyDescent="0.25">
      <c r="A24" s="682" t="s">
        <v>1019</v>
      </c>
      <c r="B24" s="682" t="s">
        <v>796</v>
      </c>
      <c r="C24" s="683" t="s">
        <v>1020</v>
      </c>
      <c r="D24" s="683" t="s">
        <v>1021</v>
      </c>
      <c r="E24" s="683" t="s">
        <v>1022</v>
      </c>
      <c r="F24" s="683" t="s">
        <v>1023</v>
      </c>
      <c r="G24" s="683" t="s">
        <v>1024</v>
      </c>
      <c r="H24" s="683" t="s">
        <v>1025</v>
      </c>
      <c r="I24" s="683" t="s">
        <v>903</v>
      </c>
      <c r="J24" s="683" t="s">
        <v>1026</v>
      </c>
    </row>
    <row r="25" spans="1:10" x14ac:dyDescent="0.25">
      <c r="A25" s="682" t="s">
        <v>979</v>
      </c>
      <c r="B25" s="682" t="s">
        <v>1027</v>
      </c>
      <c r="C25" s="683" t="s">
        <v>905</v>
      </c>
      <c r="D25" s="683" t="s">
        <v>905</v>
      </c>
      <c r="E25" s="683" t="s">
        <v>905</v>
      </c>
      <c r="F25" s="683" t="s">
        <v>952</v>
      </c>
      <c r="G25" s="683" t="s">
        <v>896</v>
      </c>
      <c r="H25" s="683" t="s">
        <v>952</v>
      </c>
      <c r="I25" s="683" t="s">
        <v>903</v>
      </c>
      <c r="J25" s="683" t="s">
        <v>952</v>
      </c>
    </row>
    <row r="26" spans="1:10" x14ac:dyDescent="0.25">
      <c r="A26" s="682" t="s">
        <v>1028</v>
      </c>
      <c r="B26" s="682" t="s">
        <v>794</v>
      </c>
      <c r="C26" s="683" t="s">
        <v>1029</v>
      </c>
      <c r="D26" s="683" t="s">
        <v>1030</v>
      </c>
      <c r="E26" s="683" t="s">
        <v>1031</v>
      </c>
      <c r="F26" s="683" t="s">
        <v>1032</v>
      </c>
      <c r="G26" s="683" t="s">
        <v>1033</v>
      </c>
      <c r="H26" s="683" t="s">
        <v>1034</v>
      </c>
      <c r="I26" s="683" t="s">
        <v>1035</v>
      </c>
      <c r="J26" s="683" t="s">
        <v>1036</v>
      </c>
    </row>
    <row r="27" spans="1:10" x14ac:dyDescent="0.25">
      <c r="A27" s="684" t="s">
        <v>1037</v>
      </c>
      <c r="B27" s="684" t="s">
        <v>1038</v>
      </c>
      <c r="C27" s="685" t="s">
        <v>1039</v>
      </c>
      <c r="D27" s="685" t="s">
        <v>1040</v>
      </c>
      <c r="E27" s="685" t="s">
        <v>1041</v>
      </c>
      <c r="F27" s="685" t="s">
        <v>1042</v>
      </c>
      <c r="G27" s="685" t="s">
        <v>1043</v>
      </c>
      <c r="H27" s="685" t="s">
        <v>1044</v>
      </c>
      <c r="I27" s="685" t="s">
        <v>903</v>
      </c>
      <c r="J27" s="685" t="s">
        <v>1045</v>
      </c>
    </row>
    <row r="28" spans="1:10" x14ac:dyDescent="0.25">
      <c r="A28" s="682" t="s">
        <v>896</v>
      </c>
      <c r="B28" s="682" t="s">
        <v>1046</v>
      </c>
      <c r="C28" s="683" t="s">
        <v>1047</v>
      </c>
      <c r="D28" s="683" t="s">
        <v>1048</v>
      </c>
      <c r="E28" s="683" t="s">
        <v>1049</v>
      </c>
      <c r="F28" s="683" t="s">
        <v>1050</v>
      </c>
      <c r="G28" s="683" t="s">
        <v>1051</v>
      </c>
      <c r="H28" s="683" t="s">
        <v>1052</v>
      </c>
      <c r="I28" s="683" t="s">
        <v>1053</v>
      </c>
      <c r="J28" s="683" t="s">
        <v>903</v>
      </c>
    </row>
    <row r="29" spans="1:10" x14ac:dyDescent="0.25">
      <c r="A29" s="682" t="s">
        <v>904</v>
      </c>
      <c r="B29" s="682" t="s">
        <v>790</v>
      </c>
      <c r="C29" s="683" t="s">
        <v>969</v>
      </c>
      <c r="D29" s="683" t="s">
        <v>1054</v>
      </c>
      <c r="E29" s="683" t="s">
        <v>1055</v>
      </c>
      <c r="F29" s="683" t="s">
        <v>1056</v>
      </c>
      <c r="G29" s="683" t="s">
        <v>1057</v>
      </c>
      <c r="H29" s="683" t="s">
        <v>1058</v>
      </c>
      <c r="I29" s="683" t="s">
        <v>1059</v>
      </c>
      <c r="J29" s="683" t="s">
        <v>1060</v>
      </c>
    </row>
    <row r="30" spans="1:10" x14ac:dyDescent="0.25">
      <c r="A30" s="684" t="s">
        <v>1037</v>
      </c>
      <c r="B30" s="684" t="s">
        <v>1061</v>
      </c>
      <c r="C30" s="685" t="s">
        <v>1062</v>
      </c>
      <c r="D30" s="685" t="s">
        <v>1063</v>
      </c>
      <c r="E30" s="685" t="s">
        <v>1064</v>
      </c>
      <c r="F30" s="685" t="s">
        <v>1065</v>
      </c>
      <c r="G30" s="685" t="s">
        <v>1066</v>
      </c>
      <c r="H30" s="685" t="s">
        <v>1067</v>
      </c>
      <c r="I30" s="685" t="s">
        <v>1068</v>
      </c>
      <c r="J30" s="685" t="s">
        <v>1069</v>
      </c>
    </row>
    <row r="31" spans="1:10" x14ac:dyDescent="0.25">
      <c r="A31" s="682" t="s">
        <v>896</v>
      </c>
      <c r="B31" s="682" t="s">
        <v>1070</v>
      </c>
      <c r="C31" s="683" t="s">
        <v>969</v>
      </c>
      <c r="D31" s="683" t="s">
        <v>1071</v>
      </c>
      <c r="E31" s="683" t="s">
        <v>1072</v>
      </c>
      <c r="F31" s="683" t="s">
        <v>1073</v>
      </c>
      <c r="G31" s="683" t="s">
        <v>1074</v>
      </c>
      <c r="H31" s="683" t="s">
        <v>1075</v>
      </c>
      <c r="I31" s="683" t="s">
        <v>903</v>
      </c>
      <c r="J31" s="683" t="s">
        <v>1076</v>
      </c>
    </row>
    <row r="32" spans="1:10" x14ac:dyDescent="0.25">
      <c r="A32" s="682" t="s">
        <v>904</v>
      </c>
      <c r="B32" s="682" t="s">
        <v>1077</v>
      </c>
      <c r="C32" s="683" t="s">
        <v>936</v>
      </c>
      <c r="D32" s="683" t="s">
        <v>1078</v>
      </c>
      <c r="E32" s="683" t="s">
        <v>1079</v>
      </c>
      <c r="F32" s="683" t="s">
        <v>1080</v>
      </c>
      <c r="G32" s="683" t="s">
        <v>1081</v>
      </c>
      <c r="H32" s="683" t="s">
        <v>1082</v>
      </c>
      <c r="I32" s="683" t="s">
        <v>1083</v>
      </c>
      <c r="J32" s="683" t="s">
        <v>1084</v>
      </c>
    </row>
    <row r="33" spans="1:10" x14ac:dyDescent="0.25">
      <c r="A33" s="682" t="s">
        <v>910</v>
      </c>
      <c r="B33" s="682" t="s">
        <v>656</v>
      </c>
      <c r="C33" s="683" t="s">
        <v>905</v>
      </c>
      <c r="D33" s="683" t="s">
        <v>905</v>
      </c>
      <c r="E33" s="683" t="s">
        <v>905</v>
      </c>
      <c r="F33" s="683" t="s">
        <v>952</v>
      </c>
      <c r="G33" s="683" t="s">
        <v>905</v>
      </c>
      <c r="H33" s="683" t="s">
        <v>952</v>
      </c>
      <c r="I33" s="683" t="s">
        <v>952</v>
      </c>
      <c r="J33" s="683" t="s">
        <v>952</v>
      </c>
    </row>
    <row r="34" spans="1:10" x14ac:dyDescent="0.25">
      <c r="A34" s="682" t="s">
        <v>914</v>
      </c>
      <c r="B34" s="682" t="s">
        <v>811</v>
      </c>
      <c r="C34" s="683" t="s">
        <v>905</v>
      </c>
      <c r="D34" s="683" t="s">
        <v>905</v>
      </c>
      <c r="E34" s="683" t="s">
        <v>905</v>
      </c>
      <c r="F34" s="683" t="s">
        <v>952</v>
      </c>
      <c r="G34" s="683" t="s">
        <v>905</v>
      </c>
      <c r="H34" s="683" t="s">
        <v>952</v>
      </c>
      <c r="I34" s="683" t="s">
        <v>952</v>
      </c>
      <c r="J34" s="683" t="s">
        <v>952</v>
      </c>
    </row>
    <row r="35" spans="1:10" x14ac:dyDescent="0.25">
      <c r="A35" s="684" t="s">
        <v>1037</v>
      </c>
      <c r="B35" s="684" t="s">
        <v>1085</v>
      </c>
      <c r="C35" s="685" t="s">
        <v>1013</v>
      </c>
      <c r="D35" s="685" t="s">
        <v>1086</v>
      </c>
      <c r="E35" s="685" t="s">
        <v>1087</v>
      </c>
      <c r="F35" s="685" t="s">
        <v>1088</v>
      </c>
      <c r="G35" s="685" t="s">
        <v>1089</v>
      </c>
      <c r="H35" s="685" t="s">
        <v>1090</v>
      </c>
      <c r="I35" s="685" t="s">
        <v>1091</v>
      </c>
      <c r="J35" s="685" t="s">
        <v>1092</v>
      </c>
    </row>
    <row r="36" spans="1:10" x14ac:dyDescent="0.25">
      <c r="A36" s="682" t="s">
        <v>896</v>
      </c>
      <c r="B36" s="682" t="s">
        <v>1093</v>
      </c>
      <c r="C36" s="683" t="s">
        <v>1094</v>
      </c>
      <c r="D36" s="683" t="s">
        <v>1095</v>
      </c>
      <c r="E36" s="683" t="s">
        <v>1096</v>
      </c>
      <c r="F36" s="683" t="s">
        <v>1097</v>
      </c>
      <c r="G36" s="683" t="s">
        <v>1098</v>
      </c>
      <c r="H36" s="683" t="s">
        <v>1099</v>
      </c>
      <c r="I36" s="683" t="s">
        <v>1100</v>
      </c>
      <c r="J36" s="683" t="s">
        <v>903</v>
      </c>
    </row>
    <row r="37" spans="1:10" x14ac:dyDescent="0.25">
      <c r="A37" s="684" t="s">
        <v>1037</v>
      </c>
      <c r="B37" s="684" t="s">
        <v>1101</v>
      </c>
      <c r="C37" s="685" t="s">
        <v>1094</v>
      </c>
      <c r="D37" s="685" t="s">
        <v>1095</v>
      </c>
      <c r="E37" s="685" t="s">
        <v>1096</v>
      </c>
      <c r="F37" s="685" t="s">
        <v>1097</v>
      </c>
      <c r="G37" s="685" t="s">
        <v>1098</v>
      </c>
      <c r="H37" s="685" t="s">
        <v>1099</v>
      </c>
      <c r="I37" s="685" t="s">
        <v>1100</v>
      </c>
      <c r="J37" s="685" t="s">
        <v>903</v>
      </c>
    </row>
    <row r="38" spans="1:10" x14ac:dyDescent="0.25">
      <c r="A38" s="686" t="s">
        <v>1037</v>
      </c>
      <c r="B38" s="686" t="s">
        <v>247</v>
      </c>
      <c r="C38" s="687" t="s">
        <v>1102</v>
      </c>
      <c r="D38" s="687" t="s">
        <v>1103</v>
      </c>
      <c r="E38" s="687" t="s">
        <v>1104</v>
      </c>
      <c r="F38" s="687" t="s">
        <v>1105</v>
      </c>
      <c r="G38" s="687" t="s">
        <v>1106</v>
      </c>
      <c r="H38" s="687" t="s">
        <v>1107</v>
      </c>
      <c r="I38" s="687" t="s">
        <v>1108</v>
      </c>
      <c r="J38" s="687" t="s">
        <v>1109</v>
      </c>
    </row>
  </sheetData>
  <mergeCells count="13">
    <mergeCell ref="H4:H5"/>
    <mergeCell ref="I4:I5"/>
    <mergeCell ref="J4:J5"/>
    <mergeCell ref="A1:J1"/>
    <mergeCell ref="A2:J2"/>
    <mergeCell ref="A3:A5"/>
    <mergeCell ref="B3:B5"/>
    <mergeCell ref="C3:F3"/>
    <mergeCell ref="G3:H3"/>
    <mergeCell ref="I3:J3"/>
    <mergeCell ref="C4:E4"/>
    <mergeCell ref="F4:F5"/>
    <mergeCell ref="G4:G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K21" sqref="K21"/>
    </sheetView>
  </sheetViews>
  <sheetFormatPr defaultRowHeight="15" x14ac:dyDescent="0.25"/>
  <cols>
    <col min="1" max="1" width="6.7109375" style="704" bestFit="1" customWidth="1"/>
    <col min="2" max="2" width="20.28515625" customWidth="1"/>
    <col min="3" max="3" width="8.140625" bestFit="1" customWidth="1"/>
    <col min="4" max="4" width="13.5703125" style="705" bestFit="1" customWidth="1"/>
    <col min="5" max="5" width="8.140625" bestFit="1" customWidth="1"/>
    <col min="6" max="6" width="14.85546875" style="705" customWidth="1"/>
    <col min="7" max="7" width="11.42578125" customWidth="1"/>
    <col min="8" max="8" width="18.85546875" customWidth="1"/>
    <col min="257" max="257" width="6.7109375" bestFit="1" customWidth="1"/>
    <col min="258" max="258" width="20.28515625" customWidth="1"/>
    <col min="259" max="259" width="8.140625" bestFit="1" customWidth="1"/>
    <col min="260" max="260" width="13.5703125" bestFit="1" customWidth="1"/>
    <col min="261" max="261" width="8.140625" bestFit="1" customWidth="1"/>
    <col min="262" max="262" width="14.85546875" customWidth="1"/>
    <col min="263" max="263" width="11.42578125" customWidth="1"/>
    <col min="264" max="264" width="18.85546875" customWidth="1"/>
    <col min="513" max="513" width="6.7109375" bestFit="1" customWidth="1"/>
    <col min="514" max="514" width="20.28515625" customWidth="1"/>
    <col min="515" max="515" width="8.140625" bestFit="1" customWidth="1"/>
    <col min="516" max="516" width="13.5703125" bestFit="1" customWidth="1"/>
    <col min="517" max="517" width="8.140625" bestFit="1" customWidth="1"/>
    <col min="518" max="518" width="14.85546875" customWidth="1"/>
    <col min="519" max="519" width="11.42578125" customWidth="1"/>
    <col min="520" max="520" width="18.85546875" customWidth="1"/>
    <col min="769" max="769" width="6.7109375" bestFit="1" customWidth="1"/>
    <col min="770" max="770" width="20.28515625" customWidth="1"/>
    <col min="771" max="771" width="8.140625" bestFit="1" customWidth="1"/>
    <col min="772" max="772" width="13.5703125" bestFit="1" customWidth="1"/>
    <col min="773" max="773" width="8.140625" bestFit="1" customWidth="1"/>
    <col min="774" max="774" width="14.85546875" customWidth="1"/>
    <col min="775" max="775" width="11.42578125" customWidth="1"/>
    <col min="776" max="776" width="18.85546875" customWidth="1"/>
    <col min="1025" max="1025" width="6.7109375" bestFit="1" customWidth="1"/>
    <col min="1026" max="1026" width="20.28515625" customWidth="1"/>
    <col min="1027" max="1027" width="8.140625" bestFit="1" customWidth="1"/>
    <col min="1028" max="1028" width="13.5703125" bestFit="1" customWidth="1"/>
    <col min="1029" max="1029" width="8.140625" bestFit="1" customWidth="1"/>
    <col min="1030" max="1030" width="14.85546875" customWidth="1"/>
    <col min="1031" max="1031" width="11.42578125" customWidth="1"/>
    <col min="1032" max="1032" width="18.85546875" customWidth="1"/>
    <col min="1281" max="1281" width="6.7109375" bestFit="1" customWidth="1"/>
    <col min="1282" max="1282" width="20.28515625" customWidth="1"/>
    <col min="1283" max="1283" width="8.140625" bestFit="1" customWidth="1"/>
    <col min="1284" max="1284" width="13.5703125" bestFit="1" customWidth="1"/>
    <col min="1285" max="1285" width="8.140625" bestFit="1" customWidth="1"/>
    <col min="1286" max="1286" width="14.85546875" customWidth="1"/>
    <col min="1287" max="1287" width="11.42578125" customWidth="1"/>
    <col min="1288" max="1288" width="18.85546875" customWidth="1"/>
    <col min="1537" max="1537" width="6.7109375" bestFit="1" customWidth="1"/>
    <col min="1538" max="1538" width="20.28515625" customWidth="1"/>
    <col min="1539" max="1539" width="8.140625" bestFit="1" customWidth="1"/>
    <col min="1540" max="1540" width="13.5703125" bestFit="1" customWidth="1"/>
    <col min="1541" max="1541" width="8.140625" bestFit="1" customWidth="1"/>
    <col min="1542" max="1542" width="14.85546875" customWidth="1"/>
    <col min="1543" max="1543" width="11.42578125" customWidth="1"/>
    <col min="1544" max="1544" width="18.85546875" customWidth="1"/>
    <col min="1793" max="1793" width="6.7109375" bestFit="1" customWidth="1"/>
    <col min="1794" max="1794" width="20.28515625" customWidth="1"/>
    <col min="1795" max="1795" width="8.140625" bestFit="1" customWidth="1"/>
    <col min="1796" max="1796" width="13.5703125" bestFit="1" customWidth="1"/>
    <col min="1797" max="1797" width="8.140625" bestFit="1" customWidth="1"/>
    <col min="1798" max="1798" width="14.85546875" customWidth="1"/>
    <col min="1799" max="1799" width="11.42578125" customWidth="1"/>
    <col min="1800" max="1800" width="18.85546875" customWidth="1"/>
    <col min="2049" max="2049" width="6.7109375" bestFit="1" customWidth="1"/>
    <col min="2050" max="2050" width="20.28515625" customWidth="1"/>
    <col min="2051" max="2051" width="8.140625" bestFit="1" customWidth="1"/>
    <col min="2052" max="2052" width="13.5703125" bestFit="1" customWidth="1"/>
    <col min="2053" max="2053" width="8.140625" bestFit="1" customWidth="1"/>
    <col min="2054" max="2054" width="14.85546875" customWidth="1"/>
    <col min="2055" max="2055" width="11.42578125" customWidth="1"/>
    <col min="2056" max="2056" width="18.85546875" customWidth="1"/>
    <col min="2305" max="2305" width="6.7109375" bestFit="1" customWidth="1"/>
    <col min="2306" max="2306" width="20.28515625" customWidth="1"/>
    <col min="2307" max="2307" width="8.140625" bestFit="1" customWidth="1"/>
    <col min="2308" max="2308" width="13.5703125" bestFit="1" customWidth="1"/>
    <col min="2309" max="2309" width="8.140625" bestFit="1" customWidth="1"/>
    <col min="2310" max="2310" width="14.85546875" customWidth="1"/>
    <col min="2311" max="2311" width="11.42578125" customWidth="1"/>
    <col min="2312" max="2312" width="18.85546875" customWidth="1"/>
    <col min="2561" max="2561" width="6.7109375" bestFit="1" customWidth="1"/>
    <col min="2562" max="2562" width="20.28515625" customWidth="1"/>
    <col min="2563" max="2563" width="8.140625" bestFit="1" customWidth="1"/>
    <col min="2564" max="2564" width="13.5703125" bestFit="1" customWidth="1"/>
    <col min="2565" max="2565" width="8.140625" bestFit="1" customWidth="1"/>
    <col min="2566" max="2566" width="14.85546875" customWidth="1"/>
    <col min="2567" max="2567" width="11.42578125" customWidth="1"/>
    <col min="2568" max="2568" width="18.85546875" customWidth="1"/>
    <col min="2817" max="2817" width="6.7109375" bestFit="1" customWidth="1"/>
    <col min="2818" max="2818" width="20.28515625" customWidth="1"/>
    <col min="2819" max="2819" width="8.140625" bestFit="1" customWidth="1"/>
    <col min="2820" max="2820" width="13.5703125" bestFit="1" customWidth="1"/>
    <col min="2821" max="2821" width="8.140625" bestFit="1" customWidth="1"/>
    <col min="2822" max="2822" width="14.85546875" customWidth="1"/>
    <col min="2823" max="2823" width="11.42578125" customWidth="1"/>
    <col min="2824" max="2824" width="18.85546875" customWidth="1"/>
    <col min="3073" max="3073" width="6.7109375" bestFit="1" customWidth="1"/>
    <col min="3074" max="3074" width="20.28515625" customWidth="1"/>
    <col min="3075" max="3075" width="8.140625" bestFit="1" customWidth="1"/>
    <col min="3076" max="3076" width="13.5703125" bestFit="1" customWidth="1"/>
    <col min="3077" max="3077" width="8.140625" bestFit="1" customWidth="1"/>
    <col min="3078" max="3078" width="14.85546875" customWidth="1"/>
    <col min="3079" max="3079" width="11.42578125" customWidth="1"/>
    <col min="3080" max="3080" width="18.85546875" customWidth="1"/>
    <col min="3329" max="3329" width="6.7109375" bestFit="1" customWidth="1"/>
    <col min="3330" max="3330" width="20.28515625" customWidth="1"/>
    <col min="3331" max="3331" width="8.140625" bestFit="1" customWidth="1"/>
    <col min="3332" max="3332" width="13.5703125" bestFit="1" customWidth="1"/>
    <col min="3333" max="3333" width="8.140625" bestFit="1" customWidth="1"/>
    <col min="3334" max="3334" width="14.85546875" customWidth="1"/>
    <col min="3335" max="3335" width="11.42578125" customWidth="1"/>
    <col min="3336" max="3336" width="18.85546875" customWidth="1"/>
    <col min="3585" max="3585" width="6.7109375" bestFit="1" customWidth="1"/>
    <col min="3586" max="3586" width="20.28515625" customWidth="1"/>
    <col min="3587" max="3587" width="8.140625" bestFit="1" customWidth="1"/>
    <col min="3588" max="3588" width="13.5703125" bestFit="1" customWidth="1"/>
    <col min="3589" max="3589" width="8.140625" bestFit="1" customWidth="1"/>
    <col min="3590" max="3590" width="14.85546875" customWidth="1"/>
    <col min="3591" max="3591" width="11.42578125" customWidth="1"/>
    <col min="3592" max="3592" width="18.85546875" customWidth="1"/>
    <col min="3841" max="3841" width="6.7109375" bestFit="1" customWidth="1"/>
    <col min="3842" max="3842" width="20.28515625" customWidth="1"/>
    <col min="3843" max="3843" width="8.140625" bestFit="1" customWidth="1"/>
    <col min="3844" max="3844" width="13.5703125" bestFit="1" customWidth="1"/>
    <col min="3845" max="3845" width="8.140625" bestFit="1" customWidth="1"/>
    <col min="3846" max="3846" width="14.85546875" customWidth="1"/>
    <col min="3847" max="3847" width="11.42578125" customWidth="1"/>
    <col min="3848" max="3848" width="18.85546875" customWidth="1"/>
    <col min="4097" max="4097" width="6.7109375" bestFit="1" customWidth="1"/>
    <col min="4098" max="4098" width="20.28515625" customWidth="1"/>
    <col min="4099" max="4099" width="8.140625" bestFit="1" customWidth="1"/>
    <col min="4100" max="4100" width="13.5703125" bestFit="1" customWidth="1"/>
    <col min="4101" max="4101" width="8.140625" bestFit="1" customWidth="1"/>
    <col min="4102" max="4102" width="14.85546875" customWidth="1"/>
    <col min="4103" max="4103" width="11.42578125" customWidth="1"/>
    <col min="4104" max="4104" width="18.85546875" customWidth="1"/>
    <col min="4353" max="4353" width="6.7109375" bestFit="1" customWidth="1"/>
    <col min="4354" max="4354" width="20.28515625" customWidth="1"/>
    <col min="4355" max="4355" width="8.140625" bestFit="1" customWidth="1"/>
    <col min="4356" max="4356" width="13.5703125" bestFit="1" customWidth="1"/>
    <col min="4357" max="4357" width="8.140625" bestFit="1" customWidth="1"/>
    <col min="4358" max="4358" width="14.85546875" customWidth="1"/>
    <col min="4359" max="4359" width="11.42578125" customWidth="1"/>
    <col min="4360" max="4360" width="18.85546875" customWidth="1"/>
    <col min="4609" max="4609" width="6.7109375" bestFit="1" customWidth="1"/>
    <col min="4610" max="4610" width="20.28515625" customWidth="1"/>
    <col min="4611" max="4611" width="8.140625" bestFit="1" customWidth="1"/>
    <col min="4612" max="4612" width="13.5703125" bestFit="1" customWidth="1"/>
    <col min="4613" max="4613" width="8.140625" bestFit="1" customWidth="1"/>
    <col min="4614" max="4614" width="14.85546875" customWidth="1"/>
    <col min="4615" max="4615" width="11.42578125" customWidth="1"/>
    <col min="4616" max="4616" width="18.85546875" customWidth="1"/>
    <col min="4865" max="4865" width="6.7109375" bestFit="1" customWidth="1"/>
    <col min="4866" max="4866" width="20.28515625" customWidth="1"/>
    <col min="4867" max="4867" width="8.140625" bestFit="1" customWidth="1"/>
    <col min="4868" max="4868" width="13.5703125" bestFit="1" customWidth="1"/>
    <col min="4869" max="4869" width="8.140625" bestFit="1" customWidth="1"/>
    <col min="4870" max="4870" width="14.85546875" customWidth="1"/>
    <col min="4871" max="4871" width="11.42578125" customWidth="1"/>
    <col min="4872" max="4872" width="18.85546875" customWidth="1"/>
    <col min="5121" max="5121" width="6.7109375" bestFit="1" customWidth="1"/>
    <col min="5122" max="5122" width="20.28515625" customWidth="1"/>
    <col min="5123" max="5123" width="8.140625" bestFit="1" customWidth="1"/>
    <col min="5124" max="5124" width="13.5703125" bestFit="1" customWidth="1"/>
    <col min="5125" max="5125" width="8.140625" bestFit="1" customWidth="1"/>
    <col min="5126" max="5126" width="14.85546875" customWidth="1"/>
    <col min="5127" max="5127" width="11.42578125" customWidth="1"/>
    <col min="5128" max="5128" width="18.85546875" customWidth="1"/>
    <col min="5377" max="5377" width="6.7109375" bestFit="1" customWidth="1"/>
    <col min="5378" max="5378" width="20.28515625" customWidth="1"/>
    <col min="5379" max="5379" width="8.140625" bestFit="1" customWidth="1"/>
    <col min="5380" max="5380" width="13.5703125" bestFit="1" customWidth="1"/>
    <col min="5381" max="5381" width="8.140625" bestFit="1" customWidth="1"/>
    <col min="5382" max="5382" width="14.85546875" customWidth="1"/>
    <col min="5383" max="5383" width="11.42578125" customWidth="1"/>
    <col min="5384" max="5384" width="18.85546875" customWidth="1"/>
    <col min="5633" max="5633" width="6.7109375" bestFit="1" customWidth="1"/>
    <col min="5634" max="5634" width="20.28515625" customWidth="1"/>
    <col min="5635" max="5635" width="8.140625" bestFit="1" customWidth="1"/>
    <col min="5636" max="5636" width="13.5703125" bestFit="1" customWidth="1"/>
    <col min="5637" max="5637" width="8.140625" bestFit="1" customWidth="1"/>
    <col min="5638" max="5638" width="14.85546875" customWidth="1"/>
    <col min="5639" max="5639" width="11.42578125" customWidth="1"/>
    <col min="5640" max="5640" width="18.85546875" customWidth="1"/>
    <col min="5889" max="5889" width="6.7109375" bestFit="1" customWidth="1"/>
    <col min="5890" max="5890" width="20.28515625" customWidth="1"/>
    <col min="5891" max="5891" width="8.140625" bestFit="1" customWidth="1"/>
    <col min="5892" max="5892" width="13.5703125" bestFit="1" customWidth="1"/>
    <col min="5893" max="5893" width="8.140625" bestFit="1" customWidth="1"/>
    <col min="5894" max="5894" width="14.85546875" customWidth="1"/>
    <col min="5895" max="5895" width="11.42578125" customWidth="1"/>
    <col min="5896" max="5896" width="18.85546875" customWidth="1"/>
    <col min="6145" max="6145" width="6.7109375" bestFit="1" customWidth="1"/>
    <col min="6146" max="6146" width="20.28515625" customWidth="1"/>
    <col min="6147" max="6147" width="8.140625" bestFit="1" customWidth="1"/>
    <col min="6148" max="6148" width="13.5703125" bestFit="1" customWidth="1"/>
    <col min="6149" max="6149" width="8.140625" bestFit="1" customWidth="1"/>
    <col min="6150" max="6150" width="14.85546875" customWidth="1"/>
    <col min="6151" max="6151" width="11.42578125" customWidth="1"/>
    <col min="6152" max="6152" width="18.85546875" customWidth="1"/>
    <col min="6401" max="6401" width="6.7109375" bestFit="1" customWidth="1"/>
    <col min="6402" max="6402" width="20.28515625" customWidth="1"/>
    <col min="6403" max="6403" width="8.140625" bestFit="1" customWidth="1"/>
    <col min="6404" max="6404" width="13.5703125" bestFit="1" customWidth="1"/>
    <col min="6405" max="6405" width="8.140625" bestFit="1" customWidth="1"/>
    <col min="6406" max="6406" width="14.85546875" customWidth="1"/>
    <col min="6407" max="6407" width="11.42578125" customWidth="1"/>
    <col min="6408" max="6408" width="18.85546875" customWidth="1"/>
    <col min="6657" max="6657" width="6.7109375" bestFit="1" customWidth="1"/>
    <col min="6658" max="6658" width="20.28515625" customWidth="1"/>
    <col min="6659" max="6659" width="8.140625" bestFit="1" customWidth="1"/>
    <col min="6660" max="6660" width="13.5703125" bestFit="1" customWidth="1"/>
    <col min="6661" max="6661" width="8.140625" bestFit="1" customWidth="1"/>
    <col min="6662" max="6662" width="14.85546875" customWidth="1"/>
    <col min="6663" max="6663" width="11.42578125" customWidth="1"/>
    <col min="6664" max="6664" width="18.85546875" customWidth="1"/>
    <col min="6913" max="6913" width="6.7109375" bestFit="1" customWidth="1"/>
    <col min="6914" max="6914" width="20.28515625" customWidth="1"/>
    <col min="6915" max="6915" width="8.140625" bestFit="1" customWidth="1"/>
    <col min="6916" max="6916" width="13.5703125" bestFit="1" customWidth="1"/>
    <col min="6917" max="6917" width="8.140625" bestFit="1" customWidth="1"/>
    <col min="6918" max="6918" width="14.85546875" customWidth="1"/>
    <col min="6919" max="6919" width="11.42578125" customWidth="1"/>
    <col min="6920" max="6920" width="18.85546875" customWidth="1"/>
    <col min="7169" max="7169" width="6.7109375" bestFit="1" customWidth="1"/>
    <col min="7170" max="7170" width="20.28515625" customWidth="1"/>
    <col min="7171" max="7171" width="8.140625" bestFit="1" customWidth="1"/>
    <col min="7172" max="7172" width="13.5703125" bestFit="1" customWidth="1"/>
    <col min="7173" max="7173" width="8.140625" bestFit="1" customWidth="1"/>
    <col min="7174" max="7174" width="14.85546875" customWidth="1"/>
    <col min="7175" max="7175" width="11.42578125" customWidth="1"/>
    <col min="7176" max="7176" width="18.85546875" customWidth="1"/>
    <col min="7425" max="7425" width="6.7109375" bestFit="1" customWidth="1"/>
    <col min="7426" max="7426" width="20.28515625" customWidth="1"/>
    <col min="7427" max="7427" width="8.140625" bestFit="1" customWidth="1"/>
    <col min="7428" max="7428" width="13.5703125" bestFit="1" customWidth="1"/>
    <col min="7429" max="7429" width="8.140625" bestFit="1" customWidth="1"/>
    <col min="7430" max="7430" width="14.85546875" customWidth="1"/>
    <col min="7431" max="7431" width="11.42578125" customWidth="1"/>
    <col min="7432" max="7432" width="18.85546875" customWidth="1"/>
    <col min="7681" max="7681" width="6.7109375" bestFit="1" customWidth="1"/>
    <col min="7682" max="7682" width="20.28515625" customWidth="1"/>
    <col min="7683" max="7683" width="8.140625" bestFit="1" customWidth="1"/>
    <col min="7684" max="7684" width="13.5703125" bestFit="1" customWidth="1"/>
    <col min="7685" max="7685" width="8.140625" bestFit="1" customWidth="1"/>
    <col min="7686" max="7686" width="14.85546875" customWidth="1"/>
    <col min="7687" max="7687" width="11.42578125" customWidth="1"/>
    <col min="7688" max="7688" width="18.85546875" customWidth="1"/>
    <col min="7937" max="7937" width="6.7109375" bestFit="1" customWidth="1"/>
    <col min="7938" max="7938" width="20.28515625" customWidth="1"/>
    <col min="7939" max="7939" width="8.140625" bestFit="1" customWidth="1"/>
    <col min="7940" max="7940" width="13.5703125" bestFit="1" customWidth="1"/>
    <col min="7941" max="7941" width="8.140625" bestFit="1" customWidth="1"/>
    <col min="7942" max="7942" width="14.85546875" customWidth="1"/>
    <col min="7943" max="7943" width="11.42578125" customWidth="1"/>
    <col min="7944" max="7944" width="18.85546875" customWidth="1"/>
    <col min="8193" max="8193" width="6.7109375" bestFit="1" customWidth="1"/>
    <col min="8194" max="8194" width="20.28515625" customWidth="1"/>
    <col min="8195" max="8195" width="8.140625" bestFit="1" customWidth="1"/>
    <col min="8196" max="8196" width="13.5703125" bestFit="1" customWidth="1"/>
    <col min="8197" max="8197" width="8.140625" bestFit="1" customWidth="1"/>
    <col min="8198" max="8198" width="14.85546875" customWidth="1"/>
    <col min="8199" max="8199" width="11.42578125" customWidth="1"/>
    <col min="8200" max="8200" width="18.85546875" customWidth="1"/>
    <col min="8449" max="8449" width="6.7109375" bestFit="1" customWidth="1"/>
    <col min="8450" max="8450" width="20.28515625" customWidth="1"/>
    <col min="8451" max="8451" width="8.140625" bestFit="1" customWidth="1"/>
    <col min="8452" max="8452" width="13.5703125" bestFit="1" customWidth="1"/>
    <col min="8453" max="8453" width="8.140625" bestFit="1" customWidth="1"/>
    <col min="8454" max="8454" width="14.85546875" customWidth="1"/>
    <col min="8455" max="8455" width="11.42578125" customWidth="1"/>
    <col min="8456" max="8456" width="18.85546875" customWidth="1"/>
    <col min="8705" max="8705" width="6.7109375" bestFit="1" customWidth="1"/>
    <col min="8706" max="8706" width="20.28515625" customWidth="1"/>
    <col min="8707" max="8707" width="8.140625" bestFit="1" customWidth="1"/>
    <col min="8708" max="8708" width="13.5703125" bestFit="1" customWidth="1"/>
    <col min="8709" max="8709" width="8.140625" bestFit="1" customWidth="1"/>
    <col min="8710" max="8710" width="14.85546875" customWidth="1"/>
    <col min="8711" max="8711" width="11.42578125" customWidth="1"/>
    <col min="8712" max="8712" width="18.85546875" customWidth="1"/>
    <col min="8961" max="8961" width="6.7109375" bestFit="1" customWidth="1"/>
    <col min="8962" max="8962" width="20.28515625" customWidth="1"/>
    <col min="8963" max="8963" width="8.140625" bestFit="1" customWidth="1"/>
    <col min="8964" max="8964" width="13.5703125" bestFit="1" customWidth="1"/>
    <col min="8965" max="8965" width="8.140625" bestFit="1" customWidth="1"/>
    <col min="8966" max="8966" width="14.85546875" customWidth="1"/>
    <col min="8967" max="8967" width="11.42578125" customWidth="1"/>
    <col min="8968" max="8968" width="18.85546875" customWidth="1"/>
    <col min="9217" max="9217" width="6.7109375" bestFit="1" customWidth="1"/>
    <col min="9218" max="9218" width="20.28515625" customWidth="1"/>
    <col min="9219" max="9219" width="8.140625" bestFit="1" customWidth="1"/>
    <col min="9220" max="9220" width="13.5703125" bestFit="1" customWidth="1"/>
    <col min="9221" max="9221" width="8.140625" bestFit="1" customWidth="1"/>
    <col min="9222" max="9222" width="14.85546875" customWidth="1"/>
    <col min="9223" max="9223" width="11.42578125" customWidth="1"/>
    <col min="9224" max="9224" width="18.85546875" customWidth="1"/>
    <col min="9473" max="9473" width="6.7109375" bestFit="1" customWidth="1"/>
    <col min="9474" max="9474" width="20.28515625" customWidth="1"/>
    <col min="9475" max="9475" width="8.140625" bestFit="1" customWidth="1"/>
    <col min="9476" max="9476" width="13.5703125" bestFit="1" customWidth="1"/>
    <col min="9477" max="9477" width="8.140625" bestFit="1" customWidth="1"/>
    <col min="9478" max="9478" width="14.85546875" customWidth="1"/>
    <col min="9479" max="9479" width="11.42578125" customWidth="1"/>
    <col min="9480" max="9480" width="18.85546875" customWidth="1"/>
    <col min="9729" max="9729" width="6.7109375" bestFit="1" customWidth="1"/>
    <col min="9730" max="9730" width="20.28515625" customWidth="1"/>
    <col min="9731" max="9731" width="8.140625" bestFit="1" customWidth="1"/>
    <col min="9732" max="9732" width="13.5703125" bestFit="1" customWidth="1"/>
    <col min="9733" max="9733" width="8.140625" bestFit="1" customWidth="1"/>
    <col min="9734" max="9734" width="14.85546875" customWidth="1"/>
    <col min="9735" max="9735" width="11.42578125" customWidth="1"/>
    <col min="9736" max="9736" width="18.85546875" customWidth="1"/>
    <col min="9985" max="9985" width="6.7109375" bestFit="1" customWidth="1"/>
    <col min="9986" max="9986" width="20.28515625" customWidth="1"/>
    <col min="9987" max="9987" width="8.140625" bestFit="1" customWidth="1"/>
    <col min="9988" max="9988" width="13.5703125" bestFit="1" customWidth="1"/>
    <col min="9989" max="9989" width="8.140625" bestFit="1" customWidth="1"/>
    <col min="9990" max="9990" width="14.85546875" customWidth="1"/>
    <col min="9991" max="9991" width="11.42578125" customWidth="1"/>
    <col min="9992" max="9992" width="18.85546875" customWidth="1"/>
    <col min="10241" max="10241" width="6.7109375" bestFit="1" customWidth="1"/>
    <col min="10242" max="10242" width="20.28515625" customWidth="1"/>
    <col min="10243" max="10243" width="8.140625" bestFit="1" customWidth="1"/>
    <col min="10244" max="10244" width="13.5703125" bestFit="1" customWidth="1"/>
    <col min="10245" max="10245" width="8.140625" bestFit="1" customWidth="1"/>
    <col min="10246" max="10246" width="14.85546875" customWidth="1"/>
    <col min="10247" max="10247" width="11.42578125" customWidth="1"/>
    <col min="10248" max="10248" width="18.85546875" customWidth="1"/>
    <col min="10497" max="10497" width="6.7109375" bestFit="1" customWidth="1"/>
    <col min="10498" max="10498" width="20.28515625" customWidth="1"/>
    <col min="10499" max="10499" width="8.140625" bestFit="1" customWidth="1"/>
    <col min="10500" max="10500" width="13.5703125" bestFit="1" customWidth="1"/>
    <col min="10501" max="10501" width="8.140625" bestFit="1" customWidth="1"/>
    <col min="10502" max="10502" width="14.85546875" customWidth="1"/>
    <col min="10503" max="10503" width="11.42578125" customWidth="1"/>
    <col min="10504" max="10504" width="18.85546875" customWidth="1"/>
    <col min="10753" max="10753" width="6.7109375" bestFit="1" customWidth="1"/>
    <col min="10754" max="10754" width="20.28515625" customWidth="1"/>
    <col min="10755" max="10755" width="8.140625" bestFit="1" customWidth="1"/>
    <col min="10756" max="10756" width="13.5703125" bestFit="1" customWidth="1"/>
    <col min="10757" max="10757" width="8.140625" bestFit="1" customWidth="1"/>
    <col min="10758" max="10758" width="14.85546875" customWidth="1"/>
    <col min="10759" max="10759" width="11.42578125" customWidth="1"/>
    <col min="10760" max="10760" width="18.85546875" customWidth="1"/>
    <col min="11009" max="11009" width="6.7109375" bestFit="1" customWidth="1"/>
    <col min="11010" max="11010" width="20.28515625" customWidth="1"/>
    <col min="11011" max="11011" width="8.140625" bestFit="1" customWidth="1"/>
    <col min="11012" max="11012" width="13.5703125" bestFit="1" customWidth="1"/>
    <col min="11013" max="11013" width="8.140625" bestFit="1" customWidth="1"/>
    <col min="11014" max="11014" width="14.85546875" customWidth="1"/>
    <col min="11015" max="11015" width="11.42578125" customWidth="1"/>
    <col min="11016" max="11016" width="18.85546875" customWidth="1"/>
    <col min="11265" max="11265" width="6.7109375" bestFit="1" customWidth="1"/>
    <col min="11266" max="11266" width="20.28515625" customWidth="1"/>
    <col min="11267" max="11267" width="8.140625" bestFit="1" customWidth="1"/>
    <col min="11268" max="11268" width="13.5703125" bestFit="1" customWidth="1"/>
    <col min="11269" max="11269" width="8.140625" bestFit="1" customWidth="1"/>
    <col min="11270" max="11270" width="14.85546875" customWidth="1"/>
    <col min="11271" max="11271" width="11.42578125" customWidth="1"/>
    <col min="11272" max="11272" width="18.85546875" customWidth="1"/>
    <col min="11521" max="11521" width="6.7109375" bestFit="1" customWidth="1"/>
    <col min="11522" max="11522" width="20.28515625" customWidth="1"/>
    <col min="11523" max="11523" width="8.140625" bestFit="1" customWidth="1"/>
    <col min="11524" max="11524" width="13.5703125" bestFit="1" customWidth="1"/>
    <col min="11525" max="11525" width="8.140625" bestFit="1" customWidth="1"/>
    <col min="11526" max="11526" width="14.85546875" customWidth="1"/>
    <col min="11527" max="11527" width="11.42578125" customWidth="1"/>
    <col min="11528" max="11528" width="18.85546875" customWidth="1"/>
    <col min="11777" max="11777" width="6.7109375" bestFit="1" customWidth="1"/>
    <col min="11778" max="11778" width="20.28515625" customWidth="1"/>
    <col min="11779" max="11779" width="8.140625" bestFit="1" customWidth="1"/>
    <col min="11780" max="11780" width="13.5703125" bestFit="1" customWidth="1"/>
    <col min="11781" max="11781" width="8.140625" bestFit="1" customWidth="1"/>
    <col min="11782" max="11782" width="14.85546875" customWidth="1"/>
    <col min="11783" max="11783" width="11.42578125" customWidth="1"/>
    <col min="11784" max="11784" width="18.85546875" customWidth="1"/>
    <col min="12033" max="12033" width="6.7109375" bestFit="1" customWidth="1"/>
    <col min="12034" max="12034" width="20.28515625" customWidth="1"/>
    <col min="12035" max="12035" width="8.140625" bestFit="1" customWidth="1"/>
    <col min="12036" max="12036" width="13.5703125" bestFit="1" customWidth="1"/>
    <col min="12037" max="12037" width="8.140625" bestFit="1" customWidth="1"/>
    <col min="12038" max="12038" width="14.85546875" customWidth="1"/>
    <col min="12039" max="12039" width="11.42578125" customWidth="1"/>
    <col min="12040" max="12040" width="18.85546875" customWidth="1"/>
    <col min="12289" max="12289" width="6.7109375" bestFit="1" customWidth="1"/>
    <col min="12290" max="12290" width="20.28515625" customWidth="1"/>
    <col min="12291" max="12291" width="8.140625" bestFit="1" customWidth="1"/>
    <col min="12292" max="12292" width="13.5703125" bestFit="1" customWidth="1"/>
    <col min="12293" max="12293" width="8.140625" bestFit="1" customWidth="1"/>
    <col min="12294" max="12294" width="14.85546875" customWidth="1"/>
    <col min="12295" max="12295" width="11.42578125" customWidth="1"/>
    <col min="12296" max="12296" width="18.85546875" customWidth="1"/>
    <col min="12545" max="12545" width="6.7109375" bestFit="1" customWidth="1"/>
    <col min="12546" max="12546" width="20.28515625" customWidth="1"/>
    <col min="12547" max="12547" width="8.140625" bestFit="1" customWidth="1"/>
    <col min="12548" max="12548" width="13.5703125" bestFit="1" customWidth="1"/>
    <col min="12549" max="12549" width="8.140625" bestFit="1" customWidth="1"/>
    <col min="12550" max="12550" width="14.85546875" customWidth="1"/>
    <col min="12551" max="12551" width="11.42578125" customWidth="1"/>
    <col min="12552" max="12552" width="18.85546875" customWidth="1"/>
    <col min="12801" max="12801" width="6.7109375" bestFit="1" customWidth="1"/>
    <col min="12802" max="12802" width="20.28515625" customWidth="1"/>
    <col min="12803" max="12803" width="8.140625" bestFit="1" customWidth="1"/>
    <col min="12804" max="12804" width="13.5703125" bestFit="1" customWidth="1"/>
    <col min="12805" max="12805" width="8.140625" bestFit="1" customWidth="1"/>
    <col min="12806" max="12806" width="14.85546875" customWidth="1"/>
    <col min="12807" max="12807" width="11.42578125" customWidth="1"/>
    <col min="12808" max="12808" width="18.85546875" customWidth="1"/>
    <col min="13057" max="13057" width="6.7109375" bestFit="1" customWidth="1"/>
    <col min="13058" max="13058" width="20.28515625" customWidth="1"/>
    <col min="13059" max="13059" width="8.140625" bestFit="1" customWidth="1"/>
    <col min="13060" max="13060" width="13.5703125" bestFit="1" customWidth="1"/>
    <col min="13061" max="13061" width="8.140625" bestFit="1" customWidth="1"/>
    <col min="13062" max="13062" width="14.85546875" customWidth="1"/>
    <col min="13063" max="13063" width="11.42578125" customWidth="1"/>
    <col min="13064" max="13064" width="18.85546875" customWidth="1"/>
    <col min="13313" max="13313" width="6.7109375" bestFit="1" customWidth="1"/>
    <col min="13314" max="13314" width="20.28515625" customWidth="1"/>
    <col min="13315" max="13315" width="8.140625" bestFit="1" customWidth="1"/>
    <col min="13316" max="13316" width="13.5703125" bestFit="1" customWidth="1"/>
    <col min="13317" max="13317" width="8.140625" bestFit="1" customWidth="1"/>
    <col min="13318" max="13318" width="14.85546875" customWidth="1"/>
    <col min="13319" max="13319" width="11.42578125" customWidth="1"/>
    <col min="13320" max="13320" width="18.85546875" customWidth="1"/>
    <col min="13569" max="13569" width="6.7109375" bestFit="1" customWidth="1"/>
    <col min="13570" max="13570" width="20.28515625" customWidth="1"/>
    <col min="13571" max="13571" width="8.140625" bestFit="1" customWidth="1"/>
    <col min="13572" max="13572" width="13.5703125" bestFit="1" customWidth="1"/>
    <col min="13573" max="13573" width="8.140625" bestFit="1" customWidth="1"/>
    <col min="13574" max="13574" width="14.85546875" customWidth="1"/>
    <col min="13575" max="13575" width="11.42578125" customWidth="1"/>
    <col min="13576" max="13576" width="18.85546875" customWidth="1"/>
    <col min="13825" max="13825" width="6.7109375" bestFit="1" customWidth="1"/>
    <col min="13826" max="13826" width="20.28515625" customWidth="1"/>
    <col min="13827" max="13827" width="8.140625" bestFit="1" customWidth="1"/>
    <col min="13828" max="13828" width="13.5703125" bestFit="1" customWidth="1"/>
    <col min="13829" max="13829" width="8.140625" bestFit="1" customWidth="1"/>
    <col min="13830" max="13830" width="14.85546875" customWidth="1"/>
    <col min="13831" max="13831" width="11.42578125" customWidth="1"/>
    <col min="13832" max="13832" width="18.85546875" customWidth="1"/>
    <col min="14081" max="14081" width="6.7109375" bestFit="1" customWidth="1"/>
    <col min="14082" max="14082" width="20.28515625" customWidth="1"/>
    <col min="14083" max="14083" width="8.140625" bestFit="1" customWidth="1"/>
    <col min="14084" max="14084" width="13.5703125" bestFit="1" customWidth="1"/>
    <col min="14085" max="14085" width="8.140625" bestFit="1" customWidth="1"/>
    <col min="14086" max="14086" width="14.85546875" customWidth="1"/>
    <col min="14087" max="14087" width="11.42578125" customWidth="1"/>
    <col min="14088" max="14088" width="18.85546875" customWidth="1"/>
    <col min="14337" max="14337" width="6.7109375" bestFit="1" customWidth="1"/>
    <col min="14338" max="14338" width="20.28515625" customWidth="1"/>
    <col min="14339" max="14339" width="8.140625" bestFit="1" customWidth="1"/>
    <col min="14340" max="14340" width="13.5703125" bestFit="1" customWidth="1"/>
    <col min="14341" max="14341" width="8.140625" bestFit="1" customWidth="1"/>
    <col min="14342" max="14342" width="14.85546875" customWidth="1"/>
    <col min="14343" max="14343" width="11.42578125" customWidth="1"/>
    <col min="14344" max="14344" width="18.85546875" customWidth="1"/>
    <col min="14593" max="14593" width="6.7109375" bestFit="1" customWidth="1"/>
    <col min="14594" max="14594" width="20.28515625" customWidth="1"/>
    <col min="14595" max="14595" width="8.140625" bestFit="1" customWidth="1"/>
    <col min="14596" max="14596" width="13.5703125" bestFit="1" customWidth="1"/>
    <col min="14597" max="14597" width="8.140625" bestFit="1" customWidth="1"/>
    <col min="14598" max="14598" width="14.85546875" customWidth="1"/>
    <col min="14599" max="14599" width="11.42578125" customWidth="1"/>
    <col min="14600" max="14600" width="18.85546875" customWidth="1"/>
    <col min="14849" max="14849" width="6.7109375" bestFit="1" customWidth="1"/>
    <col min="14850" max="14850" width="20.28515625" customWidth="1"/>
    <col min="14851" max="14851" width="8.140625" bestFit="1" customWidth="1"/>
    <col min="14852" max="14852" width="13.5703125" bestFit="1" customWidth="1"/>
    <col min="14853" max="14853" width="8.140625" bestFit="1" customWidth="1"/>
    <col min="14854" max="14854" width="14.85546875" customWidth="1"/>
    <col min="14855" max="14855" width="11.42578125" customWidth="1"/>
    <col min="14856" max="14856" width="18.85546875" customWidth="1"/>
    <col min="15105" max="15105" width="6.7109375" bestFit="1" customWidth="1"/>
    <col min="15106" max="15106" width="20.28515625" customWidth="1"/>
    <col min="15107" max="15107" width="8.140625" bestFit="1" customWidth="1"/>
    <col min="15108" max="15108" width="13.5703125" bestFit="1" customWidth="1"/>
    <col min="15109" max="15109" width="8.140625" bestFit="1" customWidth="1"/>
    <col min="15110" max="15110" width="14.85546875" customWidth="1"/>
    <col min="15111" max="15111" width="11.42578125" customWidth="1"/>
    <col min="15112" max="15112" width="18.85546875" customWidth="1"/>
    <col min="15361" max="15361" width="6.7109375" bestFit="1" customWidth="1"/>
    <col min="15362" max="15362" width="20.28515625" customWidth="1"/>
    <col min="15363" max="15363" width="8.140625" bestFit="1" customWidth="1"/>
    <col min="15364" max="15364" width="13.5703125" bestFit="1" customWidth="1"/>
    <col min="15365" max="15365" width="8.140625" bestFit="1" customWidth="1"/>
    <col min="15366" max="15366" width="14.85546875" customWidth="1"/>
    <col min="15367" max="15367" width="11.42578125" customWidth="1"/>
    <col min="15368" max="15368" width="18.85546875" customWidth="1"/>
    <col min="15617" max="15617" width="6.7109375" bestFit="1" customWidth="1"/>
    <col min="15618" max="15618" width="20.28515625" customWidth="1"/>
    <col min="15619" max="15619" width="8.140625" bestFit="1" customWidth="1"/>
    <col min="15620" max="15620" width="13.5703125" bestFit="1" customWidth="1"/>
    <col min="15621" max="15621" width="8.140625" bestFit="1" customWidth="1"/>
    <col min="15622" max="15622" width="14.85546875" customWidth="1"/>
    <col min="15623" max="15623" width="11.42578125" customWidth="1"/>
    <col min="15624" max="15624" width="18.85546875" customWidth="1"/>
    <col min="15873" max="15873" width="6.7109375" bestFit="1" customWidth="1"/>
    <col min="15874" max="15874" width="20.28515625" customWidth="1"/>
    <col min="15875" max="15875" width="8.140625" bestFit="1" customWidth="1"/>
    <col min="15876" max="15876" width="13.5703125" bestFit="1" customWidth="1"/>
    <col min="15877" max="15877" width="8.140625" bestFit="1" customWidth="1"/>
    <col min="15878" max="15878" width="14.85546875" customWidth="1"/>
    <col min="15879" max="15879" width="11.42578125" customWidth="1"/>
    <col min="15880" max="15880" width="18.85546875" customWidth="1"/>
    <col min="16129" max="16129" width="6.7109375" bestFit="1" customWidth="1"/>
    <col min="16130" max="16130" width="20.28515625" customWidth="1"/>
    <col min="16131" max="16131" width="8.140625" bestFit="1" customWidth="1"/>
    <col min="16132" max="16132" width="13.5703125" bestFit="1" customWidth="1"/>
    <col min="16133" max="16133" width="8.140625" bestFit="1" customWidth="1"/>
    <col min="16134" max="16134" width="14.85546875" customWidth="1"/>
    <col min="16135" max="16135" width="11.42578125" customWidth="1"/>
    <col min="16136" max="16136" width="18.85546875" customWidth="1"/>
  </cols>
  <sheetData>
    <row r="1" spans="1:25" ht="18.75" x14ac:dyDescent="0.25">
      <c r="A1" s="1035" t="s">
        <v>1110</v>
      </c>
      <c r="B1" s="1035"/>
      <c r="C1" s="1035"/>
      <c r="D1" s="1035"/>
      <c r="E1" s="1035"/>
      <c r="F1" s="1035"/>
      <c r="G1" s="1035"/>
      <c r="H1" s="1035"/>
    </row>
    <row r="2" spans="1:25" s="689" customFormat="1" x14ac:dyDescent="0.25">
      <c r="A2" s="1036" t="s">
        <v>414</v>
      </c>
      <c r="B2" s="1036" t="s">
        <v>307</v>
      </c>
      <c r="C2" s="1038" t="s">
        <v>886</v>
      </c>
      <c r="D2" s="1038"/>
      <c r="E2" s="1039" t="s">
        <v>887</v>
      </c>
      <c r="F2" s="1040"/>
      <c r="G2" s="1038" t="s">
        <v>888</v>
      </c>
      <c r="H2" s="1039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</row>
    <row r="3" spans="1:25" s="694" customFormat="1" ht="45" x14ac:dyDescent="0.25">
      <c r="A3" s="1037"/>
      <c r="B3" s="1037"/>
      <c r="C3" s="690" t="s">
        <v>889</v>
      </c>
      <c r="D3" s="691" t="s">
        <v>890</v>
      </c>
      <c r="E3" s="690" t="s">
        <v>889</v>
      </c>
      <c r="F3" s="691" t="s">
        <v>890</v>
      </c>
      <c r="G3" s="690" t="s">
        <v>889</v>
      </c>
      <c r="H3" s="692" t="s">
        <v>1111</v>
      </c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</row>
    <row r="4" spans="1:25" x14ac:dyDescent="0.25">
      <c r="A4" s="695" t="s">
        <v>896</v>
      </c>
      <c r="B4" s="682" t="s">
        <v>677</v>
      </c>
      <c r="C4" s="696" t="s">
        <v>1112</v>
      </c>
      <c r="D4" s="697" t="s">
        <v>1113</v>
      </c>
      <c r="E4" s="696" t="s">
        <v>1114</v>
      </c>
      <c r="F4" s="697" t="s">
        <v>1115</v>
      </c>
      <c r="G4" s="696" t="s">
        <v>903</v>
      </c>
      <c r="H4" s="698" t="s">
        <v>903</v>
      </c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</row>
    <row r="5" spans="1:25" x14ac:dyDescent="0.25">
      <c r="A5" s="695" t="s">
        <v>904</v>
      </c>
      <c r="B5" s="682" t="s">
        <v>1116</v>
      </c>
      <c r="C5" s="696" t="s">
        <v>1117</v>
      </c>
      <c r="D5" s="697" t="s">
        <v>1118</v>
      </c>
      <c r="E5" s="696" t="s">
        <v>1119</v>
      </c>
      <c r="F5" s="697" t="s">
        <v>1120</v>
      </c>
      <c r="G5" s="696" t="s">
        <v>1121</v>
      </c>
      <c r="H5" s="696" t="s">
        <v>1122</v>
      </c>
    </row>
    <row r="6" spans="1:25" x14ac:dyDescent="0.25">
      <c r="A6" s="695" t="s">
        <v>910</v>
      </c>
      <c r="B6" s="682" t="s">
        <v>1123</v>
      </c>
      <c r="C6" s="696" t="s">
        <v>1124</v>
      </c>
      <c r="D6" s="697" t="s">
        <v>1125</v>
      </c>
      <c r="E6" s="696" t="s">
        <v>1126</v>
      </c>
      <c r="F6" s="697" t="s">
        <v>1127</v>
      </c>
      <c r="G6" s="696" t="s">
        <v>1128</v>
      </c>
      <c r="H6" s="696" t="s">
        <v>1129</v>
      </c>
    </row>
    <row r="7" spans="1:25" x14ac:dyDescent="0.25">
      <c r="A7" s="695" t="s">
        <v>914</v>
      </c>
      <c r="B7" s="682" t="s">
        <v>1130</v>
      </c>
      <c r="C7" s="696" t="s">
        <v>1131</v>
      </c>
      <c r="D7" s="697" t="s">
        <v>1132</v>
      </c>
      <c r="E7" s="696" t="s">
        <v>1133</v>
      </c>
      <c r="F7" s="697" t="s">
        <v>1134</v>
      </c>
      <c r="G7" s="696" t="s">
        <v>1135</v>
      </c>
      <c r="H7" s="696" t="s">
        <v>1136</v>
      </c>
    </row>
    <row r="8" spans="1:25" x14ac:dyDescent="0.25">
      <c r="A8" s="695" t="s">
        <v>922</v>
      </c>
      <c r="B8" s="682" t="s">
        <v>1137</v>
      </c>
      <c r="C8" s="696" t="s">
        <v>1138</v>
      </c>
      <c r="D8" s="697" t="s">
        <v>1139</v>
      </c>
      <c r="E8" s="696" t="s">
        <v>1140</v>
      </c>
      <c r="F8" s="697" t="s">
        <v>1141</v>
      </c>
      <c r="G8" s="696" t="s">
        <v>1142</v>
      </c>
      <c r="H8" s="696" t="s">
        <v>1143</v>
      </c>
    </row>
    <row r="9" spans="1:25" x14ac:dyDescent="0.25">
      <c r="A9" s="695" t="s">
        <v>926</v>
      </c>
      <c r="B9" s="682" t="s">
        <v>335</v>
      </c>
      <c r="C9" s="696" t="s">
        <v>1144</v>
      </c>
      <c r="D9" s="697" t="s">
        <v>1145</v>
      </c>
      <c r="E9" s="696" t="s">
        <v>1146</v>
      </c>
      <c r="F9" s="697" t="s">
        <v>1147</v>
      </c>
      <c r="G9" s="696" t="s">
        <v>903</v>
      </c>
      <c r="H9" s="696" t="s">
        <v>1148</v>
      </c>
    </row>
    <row r="10" spans="1:25" x14ac:dyDescent="0.25">
      <c r="A10" s="695" t="s">
        <v>924</v>
      </c>
      <c r="B10" s="682" t="s">
        <v>1149</v>
      </c>
      <c r="C10" s="696" t="s">
        <v>1150</v>
      </c>
      <c r="D10" s="697" t="s">
        <v>1151</v>
      </c>
      <c r="E10" s="696" t="s">
        <v>1152</v>
      </c>
      <c r="F10" s="697" t="s">
        <v>1153</v>
      </c>
      <c r="G10" s="696" t="s">
        <v>903</v>
      </c>
      <c r="H10" s="696" t="s">
        <v>1154</v>
      </c>
    </row>
    <row r="11" spans="1:25" x14ac:dyDescent="0.25">
      <c r="A11" s="695" t="s">
        <v>943</v>
      </c>
      <c r="B11" s="682" t="s">
        <v>679</v>
      </c>
      <c r="C11" s="696" t="s">
        <v>1155</v>
      </c>
      <c r="D11" s="697" t="s">
        <v>1156</v>
      </c>
      <c r="E11" s="696" t="s">
        <v>1157</v>
      </c>
      <c r="F11" s="697" t="s">
        <v>1158</v>
      </c>
      <c r="G11" s="696" t="s">
        <v>903</v>
      </c>
      <c r="H11" s="696" t="s">
        <v>1159</v>
      </c>
    </row>
    <row r="12" spans="1:25" x14ac:dyDescent="0.25">
      <c r="A12" s="695" t="s">
        <v>951</v>
      </c>
      <c r="B12" s="682" t="s">
        <v>327</v>
      </c>
      <c r="C12" s="696" t="s">
        <v>1160</v>
      </c>
      <c r="D12" s="697" t="s">
        <v>1161</v>
      </c>
      <c r="E12" s="696" t="s">
        <v>1162</v>
      </c>
      <c r="F12" s="697" t="s">
        <v>1163</v>
      </c>
      <c r="G12" s="696" t="s">
        <v>903</v>
      </c>
      <c r="H12" s="696" t="s">
        <v>903</v>
      </c>
    </row>
    <row r="13" spans="1:25" x14ac:dyDescent="0.25">
      <c r="A13" s="695" t="s">
        <v>897</v>
      </c>
      <c r="B13" s="682" t="s">
        <v>1164</v>
      </c>
      <c r="C13" s="696" t="s">
        <v>1165</v>
      </c>
      <c r="D13" s="697" t="s">
        <v>1166</v>
      </c>
      <c r="E13" s="696" t="s">
        <v>1167</v>
      </c>
      <c r="F13" s="697" t="s">
        <v>1168</v>
      </c>
      <c r="G13" s="696" t="s">
        <v>1169</v>
      </c>
      <c r="H13" s="696" t="s">
        <v>1170</v>
      </c>
    </row>
    <row r="14" spans="1:25" x14ac:dyDescent="0.25">
      <c r="A14" s="695" t="s">
        <v>960</v>
      </c>
      <c r="B14" s="682" t="s">
        <v>326</v>
      </c>
      <c r="C14" s="696" t="s">
        <v>1171</v>
      </c>
      <c r="D14" s="697" t="s">
        <v>1172</v>
      </c>
      <c r="E14" s="696" t="s">
        <v>1173</v>
      </c>
      <c r="F14" s="697" t="s">
        <v>1174</v>
      </c>
      <c r="G14" s="696" t="s">
        <v>1175</v>
      </c>
      <c r="H14" s="696" t="s">
        <v>1176</v>
      </c>
    </row>
    <row r="15" spans="1:25" x14ac:dyDescent="0.25">
      <c r="A15" s="695" t="s">
        <v>968</v>
      </c>
      <c r="B15" s="682" t="s">
        <v>104</v>
      </c>
      <c r="C15" s="696" t="s">
        <v>1177</v>
      </c>
      <c r="D15" s="697" t="s">
        <v>1178</v>
      </c>
      <c r="E15" s="696" t="s">
        <v>1179</v>
      </c>
      <c r="F15" s="697" t="s">
        <v>1180</v>
      </c>
      <c r="G15" s="696" t="s">
        <v>903</v>
      </c>
      <c r="H15" s="696" t="s">
        <v>903</v>
      </c>
    </row>
    <row r="16" spans="1:25" x14ac:dyDescent="0.25">
      <c r="A16" s="695" t="s">
        <v>977</v>
      </c>
      <c r="B16" s="682" t="s">
        <v>324</v>
      </c>
      <c r="C16" s="696" t="s">
        <v>1181</v>
      </c>
      <c r="D16" s="697" t="s">
        <v>1182</v>
      </c>
      <c r="E16" s="696" t="s">
        <v>1183</v>
      </c>
      <c r="F16" s="697" t="s">
        <v>1184</v>
      </c>
      <c r="G16" s="696" t="s">
        <v>903</v>
      </c>
      <c r="H16" s="696" t="s">
        <v>903</v>
      </c>
    </row>
    <row r="17" spans="1:8" x14ac:dyDescent="0.25">
      <c r="A17" s="695" t="s">
        <v>984</v>
      </c>
      <c r="B17" s="682" t="s">
        <v>106</v>
      </c>
      <c r="C17" s="696" t="s">
        <v>1185</v>
      </c>
      <c r="D17" s="697" t="s">
        <v>1186</v>
      </c>
      <c r="E17" s="696" t="s">
        <v>1187</v>
      </c>
      <c r="F17" s="697" t="s">
        <v>1188</v>
      </c>
      <c r="G17" s="696" t="s">
        <v>903</v>
      </c>
      <c r="H17" s="696" t="s">
        <v>1189</v>
      </c>
    </row>
    <row r="18" spans="1:8" x14ac:dyDescent="0.25">
      <c r="A18" s="695" t="s">
        <v>986</v>
      </c>
      <c r="B18" s="682" t="s">
        <v>319</v>
      </c>
      <c r="C18" s="696" t="s">
        <v>1190</v>
      </c>
      <c r="D18" s="697" t="s">
        <v>1191</v>
      </c>
      <c r="E18" s="696" t="s">
        <v>1192</v>
      </c>
      <c r="F18" s="697" t="s">
        <v>1193</v>
      </c>
      <c r="G18" s="696" t="s">
        <v>903</v>
      </c>
      <c r="H18" s="696" t="s">
        <v>1194</v>
      </c>
    </row>
    <row r="19" spans="1:8" x14ac:dyDescent="0.25">
      <c r="A19" s="695" t="s">
        <v>993</v>
      </c>
      <c r="B19" s="682" t="s">
        <v>1195</v>
      </c>
      <c r="C19" s="696" t="s">
        <v>1196</v>
      </c>
      <c r="D19" s="697" t="s">
        <v>1197</v>
      </c>
      <c r="E19" s="696" t="s">
        <v>1198</v>
      </c>
      <c r="F19" s="697" t="s">
        <v>1199</v>
      </c>
      <c r="G19" s="696" t="s">
        <v>1200</v>
      </c>
      <c r="H19" s="696" t="s">
        <v>1201</v>
      </c>
    </row>
    <row r="20" spans="1:8" x14ac:dyDescent="0.25">
      <c r="A20" s="695" t="s">
        <v>1002</v>
      </c>
      <c r="B20" s="682" t="s">
        <v>312</v>
      </c>
      <c r="C20" s="696" t="s">
        <v>1202</v>
      </c>
      <c r="D20" s="697" t="s">
        <v>1203</v>
      </c>
      <c r="E20" s="696" t="s">
        <v>1204</v>
      </c>
      <c r="F20" s="697" t="s">
        <v>1205</v>
      </c>
      <c r="G20" s="696" t="s">
        <v>1206</v>
      </c>
      <c r="H20" s="696" t="s">
        <v>1207</v>
      </c>
    </row>
    <row r="21" spans="1:8" x14ac:dyDescent="0.25">
      <c r="A21" s="695" t="s">
        <v>1011</v>
      </c>
      <c r="B21" s="682" t="s">
        <v>321</v>
      </c>
      <c r="C21" s="696" t="s">
        <v>1208</v>
      </c>
      <c r="D21" s="697" t="s">
        <v>1209</v>
      </c>
      <c r="E21" s="696" t="s">
        <v>1210</v>
      </c>
      <c r="F21" s="697" t="s">
        <v>1211</v>
      </c>
      <c r="G21" s="696" t="s">
        <v>903</v>
      </c>
      <c r="H21" s="696" t="s">
        <v>1212</v>
      </c>
    </row>
    <row r="22" spans="1:8" x14ac:dyDescent="0.25">
      <c r="A22" s="695" t="s">
        <v>1019</v>
      </c>
      <c r="B22" s="682" t="s">
        <v>111</v>
      </c>
      <c r="C22" s="696" t="s">
        <v>1213</v>
      </c>
      <c r="D22" s="697" t="s">
        <v>1214</v>
      </c>
      <c r="E22" s="696" t="s">
        <v>1215</v>
      </c>
      <c r="F22" s="697" t="s">
        <v>1216</v>
      </c>
      <c r="G22" s="696" t="s">
        <v>1217</v>
      </c>
      <c r="H22" s="696" t="s">
        <v>1218</v>
      </c>
    </row>
    <row r="23" spans="1:8" x14ac:dyDescent="0.25">
      <c r="A23" s="695" t="s">
        <v>979</v>
      </c>
      <c r="B23" s="682" t="s">
        <v>331</v>
      </c>
      <c r="C23" s="696" t="s">
        <v>1219</v>
      </c>
      <c r="D23" s="697" t="s">
        <v>1220</v>
      </c>
      <c r="E23" s="696" t="s">
        <v>1221</v>
      </c>
      <c r="F23" s="697" t="s">
        <v>1222</v>
      </c>
      <c r="G23" s="696" t="s">
        <v>1223</v>
      </c>
      <c r="H23" s="696" t="s">
        <v>1224</v>
      </c>
    </row>
    <row r="24" spans="1:8" x14ac:dyDescent="0.25">
      <c r="A24" s="695" t="s">
        <v>1028</v>
      </c>
      <c r="B24" s="682" t="s">
        <v>330</v>
      </c>
      <c r="C24" s="696" t="s">
        <v>1225</v>
      </c>
      <c r="D24" s="697" t="s">
        <v>1226</v>
      </c>
      <c r="E24" s="696" t="s">
        <v>1227</v>
      </c>
      <c r="F24" s="697" t="s">
        <v>1228</v>
      </c>
      <c r="G24" s="696" t="s">
        <v>903</v>
      </c>
      <c r="H24" s="696" t="s">
        <v>1229</v>
      </c>
    </row>
    <row r="25" spans="1:8" x14ac:dyDescent="0.25">
      <c r="A25" s="695" t="s">
        <v>1230</v>
      </c>
      <c r="B25" s="682" t="s">
        <v>316</v>
      </c>
      <c r="C25" s="696" t="s">
        <v>1231</v>
      </c>
      <c r="D25" s="697" t="s">
        <v>1232</v>
      </c>
      <c r="E25" s="696" t="s">
        <v>1233</v>
      </c>
      <c r="F25" s="697" t="s">
        <v>1234</v>
      </c>
      <c r="G25" s="696" t="s">
        <v>1235</v>
      </c>
      <c r="H25" s="696" t="s">
        <v>1236</v>
      </c>
    </row>
    <row r="26" spans="1:8" x14ac:dyDescent="0.25">
      <c r="A26" s="695" t="s">
        <v>1237</v>
      </c>
      <c r="B26" s="682" t="s">
        <v>1238</v>
      </c>
      <c r="C26" s="696" t="s">
        <v>1239</v>
      </c>
      <c r="D26" s="697" t="s">
        <v>1240</v>
      </c>
      <c r="E26" s="696" t="s">
        <v>1241</v>
      </c>
      <c r="F26" s="697" t="s">
        <v>1242</v>
      </c>
      <c r="G26" s="696" t="s">
        <v>903</v>
      </c>
      <c r="H26" s="696" t="s">
        <v>1243</v>
      </c>
    </row>
    <row r="27" spans="1:8" x14ac:dyDescent="0.25">
      <c r="A27" s="695" t="s">
        <v>1244</v>
      </c>
      <c r="B27" s="682" t="s">
        <v>329</v>
      </c>
      <c r="C27" s="696" t="s">
        <v>1245</v>
      </c>
      <c r="D27" s="697" t="s">
        <v>1246</v>
      </c>
      <c r="E27" s="696" t="s">
        <v>1247</v>
      </c>
      <c r="F27" s="697" t="s">
        <v>1248</v>
      </c>
      <c r="G27" s="696" t="s">
        <v>903</v>
      </c>
      <c r="H27" s="696" t="s">
        <v>1249</v>
      </c>
    </row>
    <row r="28" spans="1:8" x14ac:dyDescent="0.25">
      <c r="A28" s="695" t="s">
        <v>1250</v>
      </c>
      <c r="B28" s="682" t="s">
        <v>318</v>
      </c>
      <c r="C28" s="696" t="s">
        <v>1251</v>
      </c>
      <c r="D28" s="697" t="s">
        <v>1252</v>
      </c>
      <c r="E28" s="696" t="s">
        <v>1253</v>
      </c>
      <c r="F28" s="697" t="s">
        <v>1254</v>
      </c>
      <c r="G28" s="696" t="s">
        <v>903</v>
      </c>
      <c r="H28" s="696" t="s">
        <v>1255</v>
      </c>
    </row>
    <row r="29" spans="1:8" x14ac:dyDescent="0.25">
      <c r="A29" s="695" t="s">
        <v>1256</v>
      </c>
      <c r="B29" s="682" t="s">
        <v>1257</v>
      </c>
      <c r="C29" s="696" t="s">
        <v>1258</v>
      </c>
      <c r="D29" s="697" t="s">
        <v>1259</v>
      </c>
      <c r="E29" s="696" t="s">
        <v>1260</v>
      </c>
      <c r="F29" s="697" t="s">
        <v>1261</v>
      </c>
      <c r="G29" s="696" t="s">
        <v>1262</v>
      </c>
      <c r="H29" s="696" t="s">
        <v>1263</v>
      </c>
    </row>
    <row r="30" spans="1:8" x14ac:dyDescent="0.25">
      <c r="A30" s="695" t="s">
        <v>1264</v>
      </c>
      <c r="B30" s="682" t="s">
        <v>1265</v>
      </c>
      <c r="C30" s="696" t="s">
        <v>1266</v>
      </c>
      <c r="D30" s="697" t="s">
        <v>1267</v>
      </c>
      <c r="E30" s="696" t="s">
        <v>1268</v>
      </c>
      <c r="F30" s="697" t="s">
        <v>1269</v>
      </c>
      <c r="G30" s="696" t="s">
        <v>1270</v>
      </c>
      <c r="H30" s="696" t="s">
        <v>1271</v>
      </c>
    </row>
    <row r="31" spans="1:8" x14ac:dyDescent="0.25">
      <c r="A31" s="695" t="s">
        <v>1272</v>
      </c>
      <c r="B31" s="682" t="s">
        <v>320</v>
      </c>
      <c r="C31" s="696" t="s">
        <v>1273</v>
      </c>
      <c r="D31" s="697" t="s">
        <v>1274</v>
      </c>
      <c r="E31" s="696" t="s">
        <v>1275</v>
      </c>
      <c r="F31" s="697" t="s">
        <v>1276</v>
      </c>
      <c r="G31" s="696" t="s">
        <v>1277</v>
      </c>
      <c r="H31" s="696" t="s">
        <v>1278</v>
      </c>
    </row>
    <row r="32" spans="1:8" x14ac:dyDescent="0.25">
      <c r="A32" s="695" t="s">
        <v>1279</v>
      </c>
      <c r="B32" s="682" t="s">
        <v>314</v>
      </c>
      <c r="C32" s="696" t="s">
        <v>1280</v>
      </c>
      <c r="D32" s="697" t="s">
        <v>1281</v>
      </c>
      <c r="E32" s="696" t="s">
        <v>1282</v>
      </c>
      <c r="F32" s="697" t="s">
        <v>1283</v>
      </c>
      <c r="G32" s="696" t="s">
        <v>1284</v>
      </c>
      <c r="H32" s="696" t="s">
        <v>903</v>
      </c>
    </row>
    <row r="33" spans="1:8" x14ac:dyDescent="0.25">
      <c r="A33" s="695" t="s">
        <v>907</v>
      </c>
      <c r="B33" s="682" t="s">
        <v>123</v>
      </c>
      <c r="C33" s="696" t="s">
        <v>1012</v>
      </c>
      <c r="D33" s="697" t="s">
        <v>1285</v>
      </c>
      <c r="E33" s="696" t="s">
        <v>1286</v>
      </c>
      <c r="F33" s="697" t="s">
        <v>1287</v>
      </c>
      <c r="G33" s="696" t="s">
        <v>903</v>
      </c>
      <c r="H33" s="696" t="s">
        <v>903</v>
      </c>
    </row>
    <row r="34" spans="1:8" x14ac:dyDescent="0.25">
      <c r="A34" s="695">
        <v>31</v>
      </c>
      <c r="B34" s="682" t="s">
        <v>1288</v>
      </c>
      <c r="C34" s="696" t="s">
        <v>905</v>
      </c>
      <c r="D34" s="697" t="s">
        <v>905</v>
      </c>
      <c r="E34" s="696" t="s">
        <v>1289</v>
      </c>
      <c r="F34" s="697" t="s">
        <v>1290</v>
      </c>
      <c r="G34" s="696" t="s">
        <v>903</v>
      </c>
      <c r="H34" s="696" t="s">
        <v>903</v>
      </c>
    </row>
    <row r="35" spans="1:8" x14ac:dyDescent="0.25">
      <c r="A35" s="700" t="s">
        <v>1037</v>
      </c>
      <c r="B35" s="701" t="s">
        <v>287</v>
      </c>
      <c r="C35" s="702" t="s">
        <v>1291</v>
      </c>
      <c r="D35" s="703" t="s">
        <v>1292</v>
      </c>
      <c r="E35" s="702" t="s">
        <v>1293</v>
      </c>
      <c r="F35" s="703" t="s">
        <v>1294</v>
      </c>
      <c r="G35" s="702" t="s">
        <v>1295</v>
      </c>
      <c r="H35" s="702" t="s">
        <v>1296</v>
      </c>
    </row>
  </sheetData>
  <mergeCells count="6">
    <mergeCell ref="A1:H1"/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workbookViewId="0">
      <selection activeCell="Q7" sqref="Q7"/>
    </sheetView>
  </sheetViews>
  <sheetFormatPr defaultRowHeight="15.75" x14ac:dyDescent="0.25"/>
  <cols>
    <col min="1" max="1" width="3.7109375" style="737" bestFit="1" customWidth="1"/>
    <col min="2" max="2" width="23.140625" style="706" customWidth="1"/>
    <col min="3" max="3" width="9.85546875" style="706" bestFit="1" customWidth="1"/>
    <col min="4" max="4" width="11.28515625" style="706" customWidth="1"/>
    <col min="5" max="5" width="12.7109375" style="706" bestFit="1" customWidth="1"/>
    <col min="6" max="6" width="11.85546875" style="706" customWidth="1"/>
    <col min="7" max="7" width="16.28515625" style="706" customWidth="1"/>
    <col min="8" max="8" width="10.7109375" style="706" customWidth="1"/>
    <col min="9" max="11" width="18.7109375" style="706" customWidth="1"/>
    <col min="12" max="12" width="17.140625" style="706" customWidth="1"/>
    <col min="13" max="256" width="9.140625" style="706"/>
    <col min="257" max="257" width="3.7109375" style="706" bestFit="1" customWidth="1"/>
    <col min="258" max="258" width="23.140625" style="706" customWidth="1"/>
    <col min="259" max="259" width="9.85546875" style="706" bestFit="1" customWidth="1"/>
    <col min="260" max="260" width="11.28515625" style="706" customWidth="1"/>
    <col min="261" max="261" width="12.7109375" style="706" bestFit="1" customWidth="1"/>
    <col min="262" max="262" width="11.85546875" style="706" customWidth="1"/>
    <col min="263" max="263" width="16.28515625" style="706" customWidth="1"/>
    <col min="264" max="264" width="10.7109375" style="706" customWidth="1"/>
    <col min="265" max="267" width="18.7109375" style="706" customWidth="1"/>
    <col min="268" max="268" width="17.140625" style="706" customWidth="1"/>
    <col min="269" max="512" width="9.140625" style="706"/>
    <col min="513" max="513" width="3.7109375" style="706" bestFit="1" customWidth="1"/>
    <col min="514" max="514" width="23.140625" style="706" customWidth="1"/>
    <col min="515" max="515" width="9.85546875" style="706" bestFit="1" customWidth="1"/>
    <col min="516" max="516" width="11.28515625" style="706" customWidth="1"/>
    <col min="517" max="517" width="12.7109375" style="706" bestFit="1" customWidth="1"/>
    <col min="518" max="518" width="11.85546875" style="706" customWidth="1"/>
    <col min="519" max="519" width="16.28515625" style="706" customWidth="1"/>
    <col min="520" max="520" width="10.7109375" style="706" customWidth="1"/>
    <col min="521" max="523" width="18.7109375" style="706" customWidth="1"/>
    <col min="524" max="524" width="17.140625" style="706" customWidth="1"/>
    <col min="525" max="768" width="9.140625" style="706"/>
    <col min="769" max="769" width="3.7109375" style="706" bestFit="1" customWidth="1"/>
    <col min="770" max="770" width="23.140625" style="706" customWidth="1"/>
    <col min="771" max="771" width="9.85546875" style="706" bestFit="1" customWidth="1"/>
    <col min="772" max="772" width="11.28515625" style="706" customWidth="1"/>
    <col min="773" max="773" width="12.7109375" style="706" bestFit="1" customWidth="1"/>
    <col min="774" max="774" width="11.85546875" style="706" customWidth="1"/>
    <col min="775" max="775" width="16.28515625" style="706" customWidth="1"/>
    <col min="776" max="776" width="10.7109375" style="706" customWidth="1"/>
    <col min="777" max="779" width="18.7109375" style="706" customWidth="1"/>
    <col min="780" max="780" width="17.140625" style="706" customWidth="1"/>
    <col min="781" max="1024" width="9.140625" style="706"/>
    <col min="1025" max="1025" width="3.7109375" style="706" bestFit="1" customWidth="1"/>
    <col min="1026" max="1026" width="23.140625" style="706" customWidth="1"/>
    <col min="1027" max="1027" width="9.85546875" style="706" bestFit="1" customWidth="1"/>
    <col min="1028" max="1028" width="11.28515625" style="706" customWidth="1"/>
    <col min="1029" max="1029" width="12.7109375" style="706" bestFit="1" customWidth="1"/>
    <col min="1030" max="1030" width="11.85546875" style="706" customWidth="1"/>
    <col min="1031" max="1031" width="16.28515625" style="706" customWidth="1"/>
    <col min="1032" max="1032" width="10.7109375" style="706" customWidth="1"/>
    <col min="1033" max="1035" width="18.7109375" style="706" customWidth="1"/>
    <col min="1036" max="1036" width="17.140625" style="706" customWidth="1"/>
    <col min="1037" max="1280" width="9.140625" style="706"/>
    <col min="1281" max="1281" width="3.7109375" style="706" bestFit="1" customWidth="1"/>
    <col min="1282" max="1282" width="23.140625" style="706" customWidth="1"/>
    <col min="1283" max="1283" width="9.85546875" style="706" bestFit="1" customWidth="1"/>
    <col min="1284" max="1284" width="11.28515625" style="706" customWidth="1"/>
    <col min="1285" max="1285" width="12.7109375" style="706" bestFit="1" customWidth="1"/>
    <col min="1286" max="1286" width="11.85546875" style="706" customWidth="1"/>
    <col min="1287" max="1287" width="16.28515625" style="706" customWidth="1"/>
    <col min="1288" max="1288" width="10.7109375" style="706" customWidth="1"/>
    <col min="1289" max="1291" width="18.7109375" style="706" customWidth="1"/>
    <col min="1292" max="1292" width="17.140625" style="706" customWidth="1"/>
    <col min="1293" max="1536" width="9.140625" style="706"/>
    <col min="1537" max="1537" width="3.7109375" style="706" bestFit="1" customWidth="1"/>
    <col min="1538" max="1538" width="23.140625" style="706" customWidth="1"/>
    <col min="1539" max="1539" width="9.85546875" style="706" bestFit="1" customWidth="1"/>
    <col min="1540" max="1540" width="11.28515625" style="706" customWidth="1"/>
    <col min="1541" max="1541" width="12.7109375" style="706" bestFit="1" customWidth="1"/>
    <col min="1542" max="1542" width="11.85546875" style="706" customWidth="1"/>
    <col min="1543" max="1543" width="16.28515625" style="706" customWidth="1"/>
    <col min="1544" max="1544" width="10.7109375" style="706" customWidth="1"/>
    <col min="1545" max="1547" width="18.7109375" style="706" customWidth="1"/>
    <col min="1548" max="1548" width="17.140625" style="706" customWidth="1"/>
    <col min="1549" max="1792" width="9.140625" style="706"/>
    <col min="1793" max="1793" width="3.7109375" style="706" bestFit="1" customWidth="1"/>
    <col min="1794" max="1794" width="23.140625" style="706" customWidth="1"/>
    <col min="1795" max="1795" width="9.85546875" style="706" bestFit="1" customWidth="1"/>
    <col min="1796" max="1796" width="11.28515625" style="706" customWidth="1"/>
    <col min="1797" max="1797" width="12.7109375" style="706" bestFit="1" customWidth="1"/>
    <col min="1798" max="1798" width="11.85546875" style="706" customWidth="1"/>
    <col min="1799" max="1799" width="16.28515625" style="706" customWidth="1"/>
    <col min="1800" max="1800" width="10.7109375" style="706" customWidth="1"/>
    <col min="1801" max="1803" width="18.7109375" style="706" customWidth="1"/>
    <col min="1804" max="1804" width="17.140625" style="706" customWidth="1"/>
    <col min="1805" max="2048" width="9.140625" style="706"/>
    <col min="2049" max="2049" width="3.7109375" style="706" bestFit="1" customWidth="1"/>
    <col min="2050" max="2050" width="23.140625" style="706" customWidth="1"/>
    <col min="2051" max="2051" width="9.85546875" style="706" bestFit="1" customWidth="1"/>
    <col min="2052" max="2052" width="11.28515625" style="706" customWidth="1"/>
    <col min="2053" max="2053" width="12.7109375" style="706" bestFit="1" customWidth="1"/>
    <col min="2054" max="2054" width="11.85546875" style="706" customWidth="1"/>
    <col min="2055" max="2055" width="16.28515625" style="706" customWidth="1"/>
    <col min="2056" max="2056" width="10.7109375" style="706" customWidth="1"/>
    <col min="2057" max="2059" width="18.7109375" style="706" customWidth="1"/>
    <col min="2060" max="2060" width="17.140625" style="706" customWidth="1"/>
    <col min="2061" max="2304" width="9.140625" style="706"/>
    <col min="2305" max="2305" width="3.7109375" style="706" bestFit="1" customWidth="1"/>
    <col min="2306" max="2306" width="23.140625" style="706" customWidth="1"/>
    <col min="2307" max="2307" width="9.85546875" style="706" bestFit="1" customWidth="1"/>
    <col min="2308" max="2308" width="11.28515625" style="706" customWidth="1"/>
    <col min="2309" max="2309" width="12.7109375" style="706" bestFit="1" customWidth="1"/>
    <col min="2310" max="2310" width="11.85546875" style="706" customWidth="1"/>
    <col min="2311" max="2311" width="16.28515625" style="706" customWidth="1"/>
    <col min="2312" max="2312" width="10.7109375" style="706" customWidth="1"/>
    <col min="2313" max="2315" width="18.7109375" style="706" customWidth="1"/>
    <col min="2316" max="2316" width="17.140625" style="706" customWidth="1"/>
    <col min="2317" max="2560" width="9.140625" style="706"/>
    <col min="2561" max="2561" width="3.7109375" style="706" bestFit="1" customWidth="1"/>
    <col min="2562" max="2562" width="23.140625" style="706" customWidth="1"/>
    <col min="2563" max="2563" width="9.85546875" style="706" bestFit="1" customWidth="1"/>
    <col min="2564" max="2564" width="11.28515625" style="706" customWidth="1"/>
    <col min="2565" max="2565" width="12.7109375" style="706" bestFit="1" customWidth="1"/>
    <col min="2566" max="2566" width="11.85546875" style="706" customWidth="1"/>
    <col min="2567" max="2567" width="16.28515625" style="706" customWidth="1"/>
    <col min="2568" max="2568" width="10.7109375" style="706" customWidth="1"/>
    <col min="2569" max="2571" width="18.7109375" style="706" customWidth="1"/>
    <col min="2572" max="2572" width="17.140625" style="706" customWidth="1"/>
    <col min="2573" max="2816" width="9.140625" style="706"/>
    <col min="2817" max="2817" width="3.7109375" style="706" bestFit="1" customWidth="1"/>
    <col min="2818" max="2818" width="23.140625" style="706" customWidth="1"/>
    <col min="2819" max="2819" width="9.85546875" style="706" bestFit="1" customWidth="1"/>
    <col min="2820" max="2820" width="11.28515625" style="706" customWidth="1"/>
    <col min="2821" max="2821" width="12.7109375" style="706" bestFit="1" customWidth="1"/>
    <col min="2822" max="2822" width="11.85546875" style="706" customWidth="1"/>
    <col min="2823" max="2823" width="16.28515625" style="706" customWidth="1"/>
    <col min="2824" max="2824" width="10.7109375" style="706" customWidth="1"/>
    <col min="2825" max="2827" width="18.7109375" style="706" customWidth="1"/>
    <col min="2828" max="2828" width="17.140625" style="706" customWidth="1"/>
    <col min="2829" max="3072" width="9.140625" style="706"/>
    <col min="3073" max="3073" width="3.7109375" style="706" bestFit="1" customWidth="1"/>
    <col min="3074" max="3074" width="23.140625" style="706" customWidth="1"/>
    <col min="3075" max="3075" width="9.85546875" style="706" bestFit="1" customWidth="1"/>
    <col min="3076" max="3076" width="11.28515625" style="706" customWidth="1"/>
    <col min="3077" max="3077" width="12.7109375" style="706" bestFit="1" customWidth="1"/>
    <col min="3078" max="3078" width="11.85546875" style="706" customWidth="1"/>
    <col min="3079" max="3079" width="16.28515625" style="706" customWidth="1"/>
    <col min="3080" max="3080" width="10.7109375" style="706" customWidth="1"/>
    <col min="3081" max="3083" width="18.7109375" style="706" customWidth="1"/>
    <col min="3084" max="3084" width="17.140625" style="706" customWidth="1"/>
    <col min="3085" max="3328" width="9.140625" style="706"/>
    <col min="3329" max="3329" width="3.7109375" style="706" bestFit="1" customWidth="1"/>
    <col min="3330" max="3330" width="23.140625" style="706" customWidth="1"/>
    <col min="3331" max="3331" width="9.85546875" style="706" bestFit="1" customWidth="1"/>
    <col min="3332" max="3332" width="11.28515625" style="706" customWidth="1"/>
    <col min="3333" max="3333" width="12.7109375" style="706" bestFit="1" customWidth="1"/>
    <col min="3334" max="3334" width="11.85546875" style="706" customWidth="1"/>
    <col min="3335" max="3335" width="16.28515625" style="706" customWidth="1"/>
    <col min="3336" max="3336" width="10.7109375" style="706" customWidth="1"/>
    <col min="3337" max="3339" width="18.7109375" style="706" customWidth="1"/>
    <col min="3340" max="3340" width="17.140625" style="706" customWidth="1"/>
    <col min="3341" max="3584" width="9.140625" style="706"/>
    <col min="3585" max="3585" width="3.7109375" style="706" bestFit="1" customWidth="1"/>
    <col min="3586" max="3586" width="23.140625" style="706" customWidth="1"/>
    <col min="3587" max="3587" width="9.85546875" style="706" bestFit="1" customWidth="1"/>
    <col min="3588" max="3588" width="11.28515625" style="706" customWidth="1"/>
    <col min="3589" max="3589" width="12.7109375" style="706" bestFit="1" customWidth="1"/>
    <col min="3590" max="3590" width="11.85546875" style="706" customWidth="1"/>
    <col min="3591" max="3591" width="16.28515625" style="706" customWidth="1"/>
    <col min="3592" max="3592" width="10.7109375" style="706" customWidth="1"/>
    <col min="3593" max="3595" width="18.7109375" style="706" customWidth="1"/>
    <col min="3596" max="3596" width="17.140625" style="706" customWidth="1"/>
    <col min="3597" max="3840" width="9.140625" style="706"/>
    <col min="3841" max="3841" width="3.7109375" style="706" bestFit="1" customWidth="1"/>
    <col min="3842" max="3842" width="23.140625" style="706" customWidth="1"/>
    <col min="3843" max="3843" width="9.85546875" style="706" bestFit="1" customWidth="1"/>
    <col min="3844" max="3844" width="11.28515625" style="706" customWidth="1"/>
    <col min="3845" max="3845" width="12.7109375" style="706" bestFit="1" customWidth="1"/>
    <col min="3846" max="3846" width="11.85546875" style="706" customWidth="1"/>
    <col min="3847" max="3847" width="16.28515625" style="706" customWidth="1"/>
    <col min="3848" max="3848" width="10.7109375" style="706" customWidth="1"/>
    <col min="3849" max="3851" width="18.7109375" style="706" customWidth="1"/>
    <col min="3852" max="3852" width="17.140625" style="706" customWidth="1"/>
    <col min="3853" max="4096" width="9.140625" style="706"/>
    <col min="4097" max="4097" width="3.7109375" style="706" bestFit="1" customWidth="1"/>
    <col min="4098" max="4098" width="23.140625" style="706" customWidth="1"/>
    <col min="4099" max="4099" width="9.85546875" style="706" bestFit="1" customWidth="1"/>
    <col min="4100" max="4100" width="11.28515625" style="706" customWidth="1"/>
    <col min="4101" max="4101" width="12.7109375" style="706" bestFit="1" customWidth="1"/>
    <col min="4102" max="4102" width="11.85546875" style="706" customWidth="1"/>
    <col min="4103" max="4103" width="16.28515625" style="706" customWidth="1"/>
    <col min="4104" max="4104" width="10.7109375" style="706" customWidth="1"/>
    <col min="4105" max="4107" width="18.7109375" style="706" customWidth="1"/>
    <col min="4108" max="4108" width="17.140625" style="706" customWidth="1"/>
    <col min="4109" max="4352" width="9.140625" style="706"/>
    <col min="4353" max="4353" width="3.7109375" style="706" bestFit="1" customWidth="1"/>
    <col min="4354" max="4354" width="23.140625" style="706" customWidth="1"/>
    <col min="4355" max="4355" width="9.85546875" style="706" bestFit="1" customWidth="1"/>
    <col min="4356" max="4356" width="11.28515625" style="706" customWidth="1"/>
    <col min="4357" max="4357" width="12.7109375" style="706" bestFit="1" customWidth="1"/>
    <col min="4358" max="4358" width="11.85546875" style="706" customWidth="1"/>
    <col min="4359" max="4359" width="16.28515625" style="706" customWidth="1"/>
    <col min="4360" max="4360" width="10.7109375" style="706" customWidth="1"/>
    <col min="4361" max="4363" width="18.7109375" style="706" customWidth="1"/>
    <col min="4364" max="4364" width="17.140625" style="706" customWidth="1"/>
    <col min="4365" max="4608" width="9.140625" style="706"/>
    <col min="4609" max="4609" width="3.7109375" style="706" bestFit="1" customWidth="1"/>
    <col min="4610" max="4610" width="23.140625" style="706" customWidth="1"/>
    <col min="4611" max="4611" width="9.85546875" style="706" bestFit="1" customWidth="1"/>
    <col min="4612" max="4612" width="11.28515625" style="706" customWidth="1"/>
    <col min="4613" max="4613" width="12.7109375" style="706" bestFit="1" customWidth="1"/>
    <col min="4614" max="4614" width="11.85546875" style="706" customWidth="1"/>
    <col min="4615" max="4615" width="16.28515625" style="706" customWidth="1"/>
    <col min="4616" max="4616" width="10.7109375" style="706" customWidth="1"/>
    <col min="4617" max="4619" width="18.7109375" style="706" customWidth="1"/>
    <col min="4620" max="4620" width="17.140625" style="706" customWidth="1"/>
    <col min="4621" max="4864" width="9.140625" style="706"/>
    <col min="4865" max="4865" width="3.7109375" style="706" bestFit="1" customWidth="1"/>
    <col min="4866" max="4866" width="23.140625" style="706" customWidth="1"/>
    <col min="4867" max="4867" width="9.85546875" style="706" bestFit="1" customWidth="1"/>
    <col min="4868" max="4868" width="11.28515625" style="706" customWidth="1"/>
    <col min="4869" max="4869" width="12.7109375" style="706" bestFit="1" customWidth="1"/>
    <col min="4870" max="4870" width="11.85546875" style="706" customWidth="1"/>
    <col min="4871" max="4871" width="16.28515625" style="706" customWidth="1"/>
    <col min="4872" max="4872" width="10.7109375" style="706" customWidth="1"/>
    <col min="4873" max="4875" width="18.7109375" style="706" customWidth="1"/>
    <col min="4876" max="4876" width="17.140625" style="706" customWidth="1"/>
    <col min="4877" max="5120" width="9.140625" style="706"/>
    <col min="5121" max="5121" width="3.7109375" style="706" bestFit="1" customWidth="1"/>
    <col min="5122" max="5122" width="23.140625" style="706" customWidth="1"/>
    <col min="5123" max="5123" width="9.85546875" style="706" bestFit="1" customWidth="1"/>
    <col min="5124" max="5124" width="11.28515625" style="706" customWidth="1"/>
    <col min="5125" max="5125" width="12.7109375" style="706" bestFit="1" customWidth="1"/>
    <col min="5126" max="5126" width="11.85546875" style="706" customWidth="1"/>
    <col min="5127" max="5127" width="16.28515625" style="706" customWidth="1"/>
    <col min="5128" max="5128" width="10.7109375" style="706" customWidth="1"/>
    <col min="5129" max="5131" width="18.7109375" style="706" customWidth="1"/>
    <col min="5132" max="5132" width="17.140625" style="706" customWidth="1"/>
    <col min="5133" max="5376" width="9.140625" style="706"/>
    <col min="5377" max="5377" width="3.7109375" style="706" bestFit="1" customWidth="1"/>
    <col min="5378" max="5378" width="23.140625" style="706" customWidth="1"/>
    <col min="5379" max="5379" width="9.85546875" style="706" bestFit="1" customWidth="1"/>
    <col min="5380" max="5380" width="11.28515625" style="706" customWidth="1"/>
    <col min="5381" max="5381" width="12.7109375" style="706" bestFit="1" customWidth="1"/>
    <col min="5382" max="5382" width="11.85546875" style="706" customWidth="1"/>
    <col min="5383" max="5383" width="16.28515625" style="706" customWidth="1"/>
    <col min="5384" max="5384" width="10.7109375" style="706" customWidth="1"/>
    <col min="5385" max="5387" width="18.7109375" style="706" customWidth="1"/>
    <col min="5388" max="5388" width="17.140625" style="706" customWidth="1"/>
    <col min="5389" max="5632" width="9.140625" style="706"/>
    <col min="5633" max="5633" width="3.7109375" style="706" bestFit="1" customWidth="1"/>
    <col min="5634" max="5634" width="23.140625" style="706" customWidth="1"/>
    <col min="5635" max="5635" width="9.85546875" style="706" bestFit="1" customWidth="1"/>
    <col min="5636" max="5636" width="11.28515625" style="706" customWidth="1"/>
    <col min="5637" max="5637" width="12.7109375" style="706" bestFit="1" customWidth="1"/>
    <col min="5638" max="5638" width="11.85546875" style="706" customWidth="1"/>
    <col min="5639" max="5639" width="16.28515625" style="706" customWidth="1"/>
    <col min="5640" max="5640" width="10.7109375" style="706" customWidth="1"/>
    <col min="5641" max="5643" width="18.7109375" style="706" customWidth="1"/>
    <col min="5644" max="5644" width="17.140625" style="706" customWidth="1"/>
    <col min="5645" max="5888" width="9.140625" style="706"/>
    <col min="5889" max="5889" width="3.7109375" style="706" bestFit="1" customWidth="1"/>
    <col min="5890" max="5890" width="23.140625" style="706" customWidth="1"/>
    <col min="5891" max="5891" width="9.85546875" style="706" bestFit="1" customWidth="1"/>
    <col min="5892" max="5892" width="11.28515625" style="706" customWidth="1"/>
    <col min="5893" max="5893" width="12.7109375" style="706" bestFit="1" customWidth="1"/>
    <col min="5894" max="5894" width="11.85546875" style="706" customWidth="1"/>
    <col min="5895" max="5895" width="16.28515625" style="706" customWidth="1"/>
    <col min="5896" max="5896" width="10.7109375" style="706" customWidth="1"/>
    <col min="5897" max="5899" width="18.7109375" style="706" customWidth="1"/>
    <col min="5900" max="5900" width="17.140625" style="706" customWidth="1"/>
    <col min="5901" max="6144" width="9.140625" style="706"/>
    <col min="6145" max="6145" width="3.7109375" style="706" bestFit="1" customWidth="1"/>
    <col min="6146" max="6146" width="23.140625" style="706" customWidth="1"/>
    <col min="6147" max="6147" width="9.85546875" style="706" bestFit="1" customWidth="1"/>
    <col min="6148" max="6148" width="11.28515625" style="706" customWidth="1"/>
    <col min="6149" max="6149" width="12.7109375" style="706" bestFit="1" customWidth="1"/>
    <col min="6150" max="6150" width="11.85546875" style="706" customWidth="1"/>
    <col min="6151" max="6151" width="16.28515625" style="706" customWidth="1"/>
    <col min="6152" max="6152" width="10.7109375" style="706" customWidth="1"/>
    <col min="6153" max="6155" width="18.7109375" style="706" customWidth="1"/>
    <col min="6156" max="6156" width="17.140625" style="706" customWidth="1"/>
    <col min="6157" max="6400" width="9.140625" style="706"/>
    <col min="6401" max="6401" width="3.7109375" style="706" bestFit="1" customWidth="1"/>
    <col min="6402" max="6402" width="23.140625" style="706" customWidth="1"/>
    <col min="6403" max="6403" width="9.85546875" style="706" bestFit="1" customWidth="1"/>
    <col min="6404" max="6404" width="11.28515625" style="706" customWidth="1"/>
    <col min="6405" max="6405" width="12.7109375" style="706" bestFit="1" customWidth="1"/>
    <col min="6406" max="6406" width="11.85546875" style="706" customWidth="1"/>
    <col min="6407" max="6407" width="16.28515625" style="706" customWidth="1"/>
    <col min="6408" max="6408" width="10.7109375" style="706" customWidth="1"/>
    <col min="6409" max="6411" width="18.7109375" style="706" customWidth="1"/>
    <col min="6412" max="6412" width="17.140625" style="706" customWidth="1"/>
    <col min="6413" max="6656" width="9.140625" style="706"/>
    <col min="6657" max="6657" width="3.7109375" style="706" bestFit="1" customWidth="1"/>
    <col min="6658" max="6658" width="23.140625" style="706" customWidth="1"/>
    <col min="6659" max="6659" width="9.85546875" style="706" bestFit="1" customWidth="1"/>
    <col min="6660" max="6660" width="11.28515625" style="706" customWidth="1"/>
    <col min="6661" max="6661" width="12.7109375" style="706" bestFit="1" customWidth="1"/>
    <col min="6662" max="6662" width="11.85546875" style="706" customWidth="1"/>
    <col min="6663" max="6663" width="16.28515625" style="706" customWidth="1"/>
    <col min="6664" max="6664" width="10.7109375" style="706" customWidth="1"/>
    <col min="6665" max="6667" width="18.7109375" style="706" customWidth="1"/>
    <col min="6668" max="6668" width="17.140625" style="706" customWidth="1"/>
    <col min="6669" max="6912" width="9.140625" style="706"/>
    <col min="6913" max="6913" width="3.7109375" style="706" bestFit="1" customWidth="1"/>
    <col min="6914" max="6914" width="23.140625" style="706" customWidth="1"/>
    <col min="6915" max="6915" width="9.85546875" style="706" bestFit="1" customWidth="1"/>
    <col min="6916" max="6916" width="11.28515625" style="706" customWidth="1"/>
    <col min="6917" max="6917" width="12.7109375" style="706" bestFit="1" customWidth="1"/>
    <col min="6918" max="6918" width="11.85546875" style="706" customWidth="1"/>
    <col min="6919" max="6919" width="16.28515625" style="706" customWidth="1"/>
    <col min="6920" max="6920" width="10.7109375" style="706" customWidth="1"/>
    <col min="6921" max="6923" width="18.7109375" style="706" customWidth="1"/>
    <col min="6924" max="6924" width="17.140625" style="706" customWidth="1"/>
    <col min="6925" max="7168" width="9.140625" style="706"/>
    <col min="7169" max="7169" width="3.7109375" style="706" bestFit="1" customWidth="1"/>
    <col min="7170" max="7170" width="23.140625" style="706" customWidth="1"/>
    <col min="7171" max="7171" width="9.85546875" style="706" bestFit="1" customWidth="1"/>
    <col min="7172" max="7172" width="11.28515625" style="706" customWidth="1"/>
    <col min="7173" max="7173" width="12.7109375" style="706" bestFit="1" customWidth="1"/>
    <col min="7174" max="7174" width="11.85546875" style="706" customWidth="1"/>
    <col min="7175" max="7175" width="16.28515625" style="706" customWidth="1"/>
    <col min="7176" max="7176" width="10.7109375" style="706" customWidth="1"/>
    <col min="7177" max="7179" width="18.7109375" style="706" customWidth="1"/>
    <col min="7180" max="7180" width="17.140625" style="706" customWidth="1"/>
    <col min="7181" max="7424" width="9.140625" style="706"/>
    <col min="7425" max="7425" width="3.7109375" style="706" bestFit="1" customWidth="1"/>
    <col min="7426" max="7426" width="23.140625" style="706" customWidth="1"/>
    <col min="7427" max="7427" width="9.85546875" style="706" bestFit="1" customWidth="1"/>
    <col min="7428" max="7428" width="11.28515625" style="706" customWidth="1"/>
    <col min="7429" max="7429" width="12.7109375" style="706" bestFit="1" customWidth="1"/>
    <col min="7430" max="7430" width="11.85546875" style="706" customWidth="1"/>
    <col min="7431" max="7431" width="16.28515625" style="706" customWidth="1"/>
    <col min="7432" max="7432" width="10.7109375" style="706" customWidth="1"/>
    <col min="7433" max="7435" width="18.7109375" style="706" customWidth="1"/>
    <col min="7436" max="7436" width="17.140625" style="706" customWidth="1"/>
    <col min="7437" max="7680" width="9.140625" style="706"/>
    <col min="7681" max="7681" width="3.7109375" style="706" bestFit="1" customWidth="1"/>
    <col min="7682" max="7682" width="23.140625" style="706" customWidth="1"/>
    <col min="7683" max="7683" width="9.85546875" style="706" bestFit="1" customWidth="1"/>
    <col min="7684" max="7684" width="11.28515625" style="706" customWidth="1"/>
    <col min="7685" max="7685" width="12.7109375" style="706" bestFit="1" customWidth="1"/>
    <col min="7686" max="7686" width="11.85546875" style="706" customWidth="1"/>
    <col min="7687" max="7687" width="16.28515625" style="706" customWidth="1"/>
    <col min="7688" max="7688" width="10.7109375" style="706" customWidth="1"/>
    <col min="7689" max="7691" width="18.7109375" style="706" customWidth="1"/>
    <col min="7692" max="7692" width="17.140625" style="706" customWidth="1"/>
    <col min="7693" max="7936" width="9.140625" style="706"/>
    <col min="7937" max="7937" width="3.7109375" style="706" bestFit="1" customWidth="1"/>
    <col min="7938" max="7938" width="23.140625" style="706" customWidth="1"/>
    <col min="7939" max="7939" width="9.85546875" style="706" bestFit="1" customWidth="1"/>
    <col min="7940" max="7940" width="11.28515625" style="706" customWidth="1"/>
    <col min="7941" max="7941" width="12.7109375" style="706" bestFit="1" customWidth="1"/>
    <col min="7942" max="7942" width="11.85546875" style="706" customWidth="1"/>
    <col min="7943" max="7943" width="16.28515625" style="706" customWidth="1"/>
    <col min="7944" max="7944" width="10.7109375" style="706" customWidth="1"/>
    <col min="7945" max="7947" width="18.7109375" style="706" customWidth="1"/>
    <col min="7948" max="7948" width="17.140625" style="706" customWidth="1"/>
    <col min="7949" max="8192" width="9.140625" style="706"/>
    <col min="8193" max="8193" width="3.7109375" style="706" bestFit="1" customWidth="1"/>
    <col min="8194" max="8194" width="23.140625" style="706" customWidth="1"/>
    <col min="8195" max="8195" width="9.85546875" style="706" bestFit="1" customWidth="1"/>
    <col min="8196" max="8196" width="11.28515625" style="706" customWidth="1"/>
    <col min="8197" max="8197" width="12.7109375" style="706" bestFit="1" customWidth="1"/>
    <col min="8198" max="8198" width="11.85546875" style="706" customWidth="1"/>
    <col min="8199" max="8199" width="16.28515625" style="706" customWidth="1"/>
    <col min="8200" max="8200" width="10.7109375" style="706" customWidth="1"/>
    <col min="8201" max="8203" width="18.7109375" style="706" customWidth="1"/>
    <col min="8204" max="8204" width="17.140625" style="706" customWidth="1"/>
    <col min="8205" max="8448" width="9.140625" style="706"/>
    <col min="8449" max="8449" width="3.7109375" style="706" bestFit="1" customWidth="1"/>
    <col min="8450" max="8450" width="23.140625" style="706" customWidth="1"/>
    <col min="8451" max="8451" width="9.85546875" style="706" bestFit="1" customWidth="1"/>
    <col min="8452" max="8452" width="11.28515625" style="706" customWidth="1"/>
    <col min="8453" max="8453" width="12.7109375" style="706" bestFit="1" customWidth="1"/>
    <col min="8454" max="8454" width="11.85546875" style="706" customWidth="1"/>
    <col min="8455" max="8455" width="16.28515625" style="706" customWidth="1"/>
    <col min="8456" max="8456" width="10.7109375" style="706" customWidth="1"/>
    <col min="8457" max="8459" width="18.7109375" style="706" customWidth="1"/>
    <col min="8460" max="8460" width="17.140625" style="706" customWidth="1"/>
    <col min="8461" max="8704" width="9.140625" style="706"/>
    <col min="8705" max="8705" width="3.7109375" style="706" bestFit="1" customWidth="1"/>
    <col min="8706" max="8706" width="23.140625" style="706" customWidth="1"/>
    <col min="8707" max="8707" width="9.85546875" style="706" bestFit="1" customWidth="1"/>
    <col min="8708" max="8708" width="11.28515625" style="706" customWidth="1"/>
    <col min="8709" max="8709" width="12.7109375" style="706" bestFit="1" customWidth="1"/>
    <col min="8710" max="8710" width="11.85546875" style="706" customWidth="1"/>
    <col min="8711" max="8711" width="16.28515625" style="706" customWidth="1"/>
    <col min="8712" max="8712" width="10.7109375" style="706" customWidth="1"/>
    <col min="8713" max="8715" width="18.7109375" style="706" customWidth="1"/>
    <col min="8716" max="8716" width="17.140625" style="706" customWidth="1"/>
    <col min="8717" max="8960" width="9.140625" style="706"/>
    <col min="8961" max="8961" width="3.7109375" style="706" bestFit="1" customWidth="1"/>
    <col min="8962" max="8962" width="23.140625" style="706" customWidth="1"/>
    <col min="8963" max="8963" width="9.85546875" style="706" bestFit="1" customWidth="1"/>
    <col min="8964" max="8964" width="11.28515625" style="706" customWidth="1"/>
    <col min="8965" max="8965" width="12.7109375" style="706" bestFit="1" customWidth="1"/>
    <col min="8966" max="8966" width="11.85546875" style="706" customWidth="1"/>
    <col min="8967" max="8967" width="16.28515625" style="706" customWidth="1"/>
    <col min="8968" max="8968" width="10.7109375" style="706" customWidth="1"/>
    <col min="8969" max="8971" width="18.7109375" style="706" customWidth="1"/>
    <col min="8972" max="8972" width="17.140625" style="706" customWidth="1"/>
    <col min="8973" max="9216" width="9.140625" style="706"/>
    <col min="9217" max="9217" width="3.7109375" style="706" bestFit="1" customWidth="1"/>
    <col min="9218" max="9218" width="23.140625" style="706" customWidth="1"/>
    <col min="9219" max="9219" width="9.85546875" style="706" bestFit="1" customWidth="1"/>
    <col min="9220" max="9220" width="11.28515625" style="706" customWidth="1"/>
    <col min="9221" max="9221" width="12.7109375" style="706" bestFit="1" customWidth="1"/>
    <col min="9222" max="9222" width="11.85546875" style="706" customWidth="1"/>
    <col min="9223" max="9223" width="16.28515625" style="706" customWidth="1"/>
    <col min="9224" max="9224" width="10.7109375" style="706" customWidth="1"/>
    <col min="9225" max="9227" width="18.7109375" style="706" customWidth="1"/>
    <col min="9228" max="9228" width="17.140625" style="706" customWidth="1"/>
    <col min="9229" max="9472" width="9.140625" style="706"/>
    <col min="9473" max="9473" width="3.7109375" style="706" bestFit="1" customWidth="1"/>
    <col min="9474" max="9474" width="23.140625" style="706" customWidth="1"/>
    <col min="9475" max="9475" width="9.85546875" style="706" bestFit="1" customWidth="1"/>
    <col min="9476" max="9476" width="11.28515625" style="706" customWidth="1"/>
    <col min="9477" max="9477" width="12.7109375" style="706" bestFit="1" customWidth="1"/>
    <col min="9478" max="9478" width="11.85546875" style="706" customWidth="1"/>
    <col min="9479" max="9479" width="16.28515625" style="706" customWidth="1"/>
    <col min="9480" max="9480" width="10.7109375" style="706" customWidth="1"/>
    <col min="9481" max="9483" width="18.7109375" style="706" customWidth="1"/>
    <col min="9484" max="9484" width="17.140625" style="706" customWidth="1"/>
    <col min="9485" max="9728" width="9.140625" style="706"/>
    <col min="9729" max="9729" width="3.7109375" style="706" bestFit="1" customWidth="1"/>
    <col min="9730" max="9730" width="23.140625" style="706" customWidth="1"/>
    <col min="9731" max="9731" width="9.85546875" style="706" bestFit="1" customWidth="1"/>
    <col min="9732" max="9732" width="11.28515625" style="706" customWidth="1"/>
    <col min="9733" max="9733" width="12.7109375" style="706" bestFit="1" customWidth="1"/>
    <col min="9734" max="9734" width="11.85546875" style="706" customWidth="1"/>
    <col min="9735" max="9735" width="16.28515625" style="706" customWidth="1"/>
    <col min="9736" max="9736" width="10.7109375" style="706" customWidth="1"/>
    <col min="9737" max="9739" width="18.7109375" style="706" customWidth="1"/>
    <col min="9740" max="9740" width="17.140625" style="706" customWidth="1"/>
    <col min="9741" max="9984" width="9.140625" style="706"/>
    <col min="9985" max="9985" width="3.7109375" style="706" bestFit="1" customWidth="1"/>
    <col min="9986" max="9986" width="23.140625" style="706" customWidth="1"/>
    <col min="9987" max="9987" width="9.85546875" style="706" bestFit="1" customWidth="1"/>
    <col min="9988" max="9988" width="11.28515625" style="706" customWidth="1"/>
    <col min="9989" max="9989" width="12.7109375" style="706" bestFit="1" customWidth="1"/>
    <col min="9990" max="9990" width="11.85546875" style="706" customWidth="1"/>
    <col min="9991" max="9991" width="16.28515625" style="706" customWidth="1"/>
    <col min="9992" max="9992" width="10.7109375" style="706" customWidth="1"/>
    <col min="9993" max="9995" width="18.7109375" style="706" customWidth="1"/>
    <col min="9996" max="9996" width="17.140625" style="706" customWidth="1"/>
    <col min="9997" max="10240" width="9.140625" style="706"/>
    <col min="10241" max="10241" width="3.7109375" style="706" bestFit="1" customWidth="1"/>
    <col min="10242" max="10242" width="23.140625" style="706" customWidth="1"/>
    <col min="10243" max="10243" width="9.85546875" style="706" bestFit="1" customWidth="1"/>
    <col min="10244" max="10244" width="11.28515625" style="706" customWidth="1"/>
    <col min="10245" max="10245" width="12.7109375" style="706" bestFit="1" customWidth="1"/>
    <col min="10246" max="10246" width="11.85546875" style="706" customWidth="1"/>
    <col min="10247" max="10247" width="16.28515625" style="706" customWidth="1"/>
    <col min="10248" max="10248" width="10.7109375" style="706" customWidth="1"/>
    <col min="10249" max="10251" width="18.7109375" style="706" customWidth="1"/>
    <col min="10252" max="10252" width="17.140625" style="706" customWidth="1"/>
    <col min="10253" max="10496" width="9.140625" style="706"/>
    <col min="10497" max="10497" width="3.7109375" style="706" bestFit="1" customWidth="1"/>
    <col min="10498" max="10498" width="23.140625" style="706" customWidth="1"/>
    <col min="10499" max="10499" width="9.85546875" style="706" bestFit="1" customWidth="1"/>
    <col min="10500" max="10500" width="11.28515625" style="706" customWidth="1"/>
    <col min="10501" max="10501" width="12.7109375" style="706" bestFit="1" customWidth="1"/>
    <col min="10502" max="10502" width="11.85546875" style="706" customWidth="1"/>
    <col min="10503" max="10503" width="16.28515625" style="706" customWidth="1"/>
    <col min="10504" max="10504" width="10.7109375" style="706" customWidth="1"/>
    <col min="10505" max="10507" width="18.7109375" style="706" customWidth="1"/>
    <col min="10508" max="10508" width="17.140625" style="706" customWidth="1"/>
    <col min="10509" max="10752" width="9.140625" style="706"/>
    <col min="10753" max="10753" width="3.7109375" style="706" bestFit="1" customWidth="1"/>
    <col min="10754" max="10754" width="23.140625" style="706" customWidth="1"/>
    <col min="10755" max="10755" width="9.85546875" style="706" bestFit="1" customWidth="1"/>
    <col min="10756" max="10756" width="11.28515625" style="706" customWidth="1"/>
    <col min="10757" max="10757" width="12.7109375" style="706" bestFit="1" customWidth="1"/>
    <col min="10758" max="10758" width="11.85546875" style="706" customWidth="1"/>
    <col min="10759" max="10759" width="16.28515625" style="706" customWidth="1"/>
    <col min="10760" max="10760" width="10.7109375" style="706" customWidth="1"/>
    <col min="10761" max="10763" width="18.7109375" style="706" customWidth="1"/>
    <col min="10764" max="10764" width="17.140625" style="706" customWidth="1"/>
    <col min="10765" max="11008" width="9.140625" style="706"/>
    <col min="11009" max="11009" width="3.7109375" style="706" bestFit="1" customWidth="1"/>
    <col min="11010" max="11010" width="23.140625" style="706" customWidth="1"/>
    <col min="11011" max="11011" width="9.85546875" style="706" bestFit="1" customWidth="1"/>
    <col min="11012" max="11012" width="11.28515625" style="706" customWidth="1"/>
    <col min="11013" max="11013" width="12.7109375" style="706" bestFit="1" customWidth="1"/>
    <col min="11014" max="11014" width="11.85546875" style="706" customWidth="1"/>
    <col min="11015" max="11015" width="16.28515625" style="706" customWidth="1"/>
    <col min="11016" max="11016" width="10.7109375" style="706" customWidth="1"/>
    <col min="11017" max="11019" width="18.7109375" style="706" customWidth="1"/>
    <col min="11020" max="11020" width="17.140625" style="706" customWidth="1"/>
    <col min="11021" max="11264" width="9.140625" style="706"/>
    <col min="11265" max="11265" width="3.7109375" style="706" bestFit="1" customWidth="1"/>
    <col min="11266" max="11266" width="23.140625" style="706" customWidth="1"/>
    <col min="11267" max="11267" width="9.85546875" style="706" bestFit="1" customWidth="1"/>
    <col min="11268" max="11268" width="11.28515625" style="706" customWidth="1"/>
    <col min="11269" max="11269" width="12.7109375" style="706" bestFit="1" customWidth="1"/>
    <col min="11270" max="11270" width="11.85546875" style="706" customWidth="1"/>
    <col min="11271" max="11271" width="16.28515625" style="706" customWidth="1"/>
    <col min="11272" max="11272" width="10.7109375" style="706" customWidth="1"/>
    <col min="11273" max="11275" width="18.7109375" style="706" customWidth="1"/>
    <col min="11276" max="11276" width="17.140625" style="706" customWidth="1"/>
    <col min="11277" max="11520" width="9.140625" style="706"/>
    <col min="11521" max="11521" width="3.7109375" style="706" bestFit="1" customWidth="1"/>
    <col min="11522" max="11522" width="23.140625" style="706" customWidth="1"/>
    <col min="11523" max="11523" width="9.85546875" style="706" bestFit="1" customWidth="1"/>
    <col min="11524" max="11524" width="11.28515625" style="706" customWidth="1"/>
    <col min="11525" max="11525" width="12.7109375" style="706" bestFit="1" customWidth="1"/>
    <col min="11526" max="11526" width="11.85546875" style="706" customWidth="1"/>
    <col min="11527" max="11527" width="16.28515625" style="706" customWidth="1"/>
    <col min="11528" max="11528" width="10.7109375" style="706" customWidth="1"/>
    <col min="11529" max="11531" width="18.7109375" style="706" customWidth="1"/>
    <col min="11532" max="11532" width="17.140625" style="706" customWidth="1"/>
    <col min="11533" max="11776" width="9.140625" style="706"/>
    <col min="11777" max="11777" width="3.7109375" style="706" bestFit="1" customWidth="1"/>
    <col min="11778" max="11778" width="23.140625" style="706" customWidth="1"/>
    <col min="11779" max="11779" width="9.85546875" style="706" bestFit="1" customWidth="1"/>
    <col min="11780" max="11780" width="11.28515625" style="706" customWidth="1"/>
    <col min="11781" max="11781" width="12.7109375" style="706" bestFit="1" customWidth="1"/>
    <col min="11782" max="11782" width="11.85546875" style="706" customWidth="1"/>
    <col min="11783" max="11783" width="16.28515625" style="706" customWidth="1"/>
    <col min="11784" max="11784" width="10.7109375" style="706" customWidth="1"/>
    <col min="11785" max="11787" width="18.7109375" style="706" customWidth="1"/>
    <col min="11788" max="11788" width="17.140625" style="706" customWidth="1"/>
    <col min="11789" max="12032" width="9.140625" style="706"/>
    <col min="12033" max="12033" width="3.7109375" style="706" bestFit="1" customWidth="1"/>
    <col min="12034" max="12034" width="23.140625" style="706" customWidth="1"/>
    <col min="12035" max="12035" width="9.85546875" style="706" bestFit="1" customWidth="1"/>
    <col min="12036" max="12036" width="11.28515625" style="706" customWidth="1"/>
    <col min="12037" max="12037" width="12.7109375" style="706" bestFit="1" customWidth="1"/>
    <col min="12038" max="12038" width="11.85546875" style="706" customWidth="1"/>
    <col min="12039" max="12039" width="16.28515625" style="706" customWidth="1"/>
    <col min="12040" max="12040" width="10.7109375" style="706" customWidth="1"/>
    <col min="12041" max="12043" width="18.7109375" style="706" customWidth="1"/>
    <col min="12044" max="12044" width="17.140625" style="706" customWidth="1"/>
    <col min="12045" max="12288" width="9.140625" style="706"/>
    <col min="12289" max="12289" width="3.7109375" style="706" bestFit="1" customWidth="1"/>
    <col min="12290" max="12290" width="23.140625" style="706" customWidth="1"/>
    <col min="12291" max="12291" width="9.85546875" style="706" bestFit="1" customWidth="1"/>
    <col min="12292" max="12292" width="11.28515625" style="706" customWidth="1"/>
    <col min="12293" max="12293" width="12.7109375" style="706" bestFit="1" customWidth="1"/>
    <col min="12294" max="12294" width="11.85546875" style="706" customWidth="1"/>
    <col min="12295" max="12295" width="16.28515625" style="706" customWidth="1"/>
    <col min="12296" max="12296" width="10.7109375" style="706" customWidth="1"/>
    <col min="12297" max="12299" width="18.7109375" style="706" customWidth="1"/>
    <col min="12300" max="12300" width="17.140625" style="706" customWidth="1"/>
    <col min="12301" max="12544" width="9.140625" style="706"/>
    <col min="12545" max="12545" width="3.7109375" style="706" bestFit="1" customWidth="1"/>
    <col min="12546" max="12546" width="23.140625" style="706" customWidth="1"/>
    <col min="12547" max="12547" width="9.85546875" style="706" bestFit="1" customWidth="1"/>
    <col min="12548" max="12548" width="11.28515625" style="706" customWidth="1"/>
    <col min="12549" max="12549" width="12.7109375" style="706" bestFit="1" customWidth="1"/>
    <col min="12550" max="12550" width="11.85546875" style="706" customWidth="1"/>
    <col min="12551" max="12551" width="16.28515625" style="706" customWidth="1"/>
    <col min="12552" max="12552" width="10.7109375" style="706" customWidth="1"/>
    <col min="12553" max="12555" width="18.7109375" style="706" customWidth="1"/>
    <col min="12556" max="12556" width="17.140625" style="706" customWidth="1"/>
    <col min="12557" max="12800" width="9.140625" style="706"/>
    <col min="12801" max="12801" width="3.7109375" style="706" bestFit="1" customWidth="1"/>
    <col min="12802" max="12802" width="23.140625" style="706" customWidth="1"/>
    <col min="12803" max="12803" width="9.85546875" style="706" bestFit="1" customWidth="1"/>
    <col min="12804" max="12804" width="11.28515625" style="706" customWidth="1"/>
    <col min="12805" max="12805" width="12.7109375" style="706" bestFit="1" customWidth="1"/>
    <col min="12806" max="12806" width="11.85546875" style="706" customWidth="1"/>
    <col min="12807" max="12807" width="16.28515625" style="706" customWidth="1"/>
    <col min="12808" max="12808" width="10.7109375" style="706" customWidth="1"/>
    <col min="12809" max="12811" width="18.7109375" style="706" customWidth="1"/>
    <col min="12812" max="12812" width="17.140625" style="706" customWidth="1"/>
    <col min="12813" max="13056" width="9.140625" style="706"/>
    <col min="13057" max="13057" width="3.7109375" style="706" bestFit="1" customWidth="1"/>
    <col min="13058" max="13058" width="23.140625" style="706" customWidth="1"/>
    <col min="13059" max="13059" width="9.85546875" style="706" bestFit="1" customWidth="1"/>
    <col min="13060" max="13060" width="11.28515625" style="706" customWidth="1"/>
    <col min="13061" max="13061" width="12.7109375" style="706" bestFit="1" customWidth="1"/>
    <col min="13062" max="13062" width="11.85546875" style="706" customWidth="1"/>
    <col min="13063" max="13063" width="16.28515625" style="706" customWidth="1"/>
    <col min="13064" max="13064" width="10.7109375" style="706" customWidth="1"/>
    <col min="13065" max="13067" width="18.7109375" style="706" customWidth="1"/>
    <col min="13068" max="13068" width="17.140625" style="706" customWidth="1"/>
    <col min="13069" max="13312" width="9.140625" style="706"/>
    <col min="13313" max="13313" width="3.7109375" style="706" bestFit="1" customWidth="1"/>
    <col min="13314" max="13314" width="23.140625" style="706" customWidth="1"/>
    <col min="13315" max="13315" width="9.85546875" style="706" bestFit="1" customWidth="1"/>
    <col min="13316" max="13316" width="11.28515625" style="706" customWidth="1"/>
    <col min="13317" max="13317" width="12.7109375" style="706" bestFit="1" customWidth="1"/>
    <col min="13318" max="13318" width="11.85546875" style="706" customWidth="1"/>
    <col min="13319" max="13319" width="16.28515625" style="706" customWidth="1"/>
    <col min="13320" max="13320" width="10.7109375" style="706" customWidth="1"/>
    <col min="13321" max="13323" width="18.7109375" style="706" customWidth="1"/>
    <col min="13324" max="13324" width="17.140625" style="706" customWidth="1"/>
    <col min="13325" max="13568" width="9.140625" style="706"/>
    <col min="13569" max="13569" width="3.7109375" style="706" bestFit="1" customWidth="1"/>
    <col min="13570" max="13570" width="23.140625" style="706" customWidth="1"/>
    <col min="13571" max="13571" width="9.85546875" style="706" bestFit="1" customWidth="1"/>
    <col min="13572" max="13572" width="11.28515625" style="706" customWidth="1"/>
    <col min="13573" max="13573" width="12.7109375" style="706" bestFit="1" customWidth="1"/>
    <col min="13574" max="13574" width="11.85546875" style="706" customWidth="1"/>
    <col min="13575" max="13575" width="16.28515625" style="706" customWidth="1"/>
    <col min="13576" max="13576" width="10.7109375" style="706" customWidth="1"/>
    <col min="13577" max="13579" width="18.7109375" style="706" customWidth="1"/>
    <col min="13580" max="13580" width="17.140625" style="706" customWidth="1"/>
    <col min="13581" max="13824" width="9.140625" style="706"/>
    <col min="13825" max="13825" width="3.7109375" style="706" bestFit="1" customWidth="1"/>
    <col min="13826" max="13826" width="23.140625" style="706" customWidth="1"/>
    <col min="13827" max="13827" width="9.85546875" style="706" bestFit="1" customWidth="1"/>
    <col min="13828" max="13828" width="11.28515625" style="706" customWidth="1"/>
    <col min="13829" max="13829" width="12.7109375" style="706" bestFit="1" customWidth="1"/>
    <col min="13830" max="13830" width="11.85546875" style="706" customWidth="1"/>
    <col min="13831" max="13831" width="16.28515625" style="706" customWidth="1"/>
    <col min="13832" max="13832" width="10.7109375" style="706" customWidth="1"/>
    <col min="13833" max="13835" width="18.7109375" style="706" customWidth="1"/>
    <col min="13836" max="13836" width="17.140625" style="706" customWidth="1"/>
    <col min="13837" max="14080" width="9.140625" style="706"/>
    <col min="14081" max="14081" width="3.7109375" style="706" bestFit="1" customWidth="1"/>
    <col min="14082" max="14082" width="23.140625" style="706" customWidth="1"/>
    <col min="14083" max="14083" width="9.85546875" style="706" bestFit="1" customWidth="1"/>
    <col min="14084" max="14084" width="11.28515625" style="706" customWidth="1"/>
    <col min="14085" max="14085" width="12.7109375" style="706" bestFit="1" customWidth="1"/>
    <col min="14086" max="14086" width="11.85546875" style="706" customWidth="1"/>
    <col min="14087" max="14087" width="16.28515625" style="706" customWidth="1"/>
    <col min="14088" max="14088" width="10.7109375" style="706" customWidth="1"/>
    <col min="14089" max="14091" width="18.7109375" style="706" customWidth="1"/>
    <col min="14092" max="14092" width="17.140625" style="706" customWidth="1"/>
    <col min="14093" max="14336" width="9.140625" style="706"/>
    <col min="14337" max="14337" width="3.7109375" style="706" bestFit="1" customWidth="1"/>
    <col min="14338" max="14338" width="23.140625" style="706" customWidth="1"/>
    <col min="14339" max="14339" width="9.85546875" style="706" bestFit="1" customWidth="1"/>
    <col min="14340" max="14340" width="11.28515625" style="706" customWidth="1"/>
    <col min="14341" max="14341" width="12.7109375" style="706" bestFit="1" customWidth="1"/>
    <col min="14342" max="14342" width="11.85546875" style="706" customWidth="1"/>
    <col min="14343" max="14343" width="16.28515625" style="706" customWidth="1"/>
    <col min="14344" max="14344" width="10.7109375" style="706" customWidth="1"/>
    <col min="14345" max="14347" width="18.7109375" style="706" customWidth="1"/>
    <col min="14348" max="14348" width="17.140625" style="706" customWidth="1"/>
    <col min="14349" max="14592" width="9.140625" style="706"/>
    <col min="14593" max="14593" width="3.7109375" style="706" bestFit="1" customWidth="1"/>
    <col min="14594" max="14594" width="23.140625" style="706" customWidth="1"/>
    <col min="14595" max="14595" width="9.85546875" style="706" bestFit="1" customWidth="1"/>
    <col min="14596" max="14596" width="11.28515625" style="706" customWidth="1"/>
    <col min="14597" max="14597" width="12.7109375" style="706" bestFit="1" customWidth="1"/>
    <col min="14598" max="14598" width="11.85546875" style="706" customWidth="1"/>
    <col min="14599" max="14599" width="16.28515625" style="706" customWidth="1"/>
    <col min="14600" max="14600" width="10.7109375" style="706" customWidth="1"/>
    <col min="14601" max="14603" width="18.7109375" style="706" customWidth="1"/>
    <col min="14604" max="14604" width="17.140625" style="706" customWidth="1"/>
    <col min="14605" max="14848" width="9.140625" style="706"/>
    <col min="14849" max="14849" width="3.7109375" style="706" bestFit="1" customWidth="1"/>
    <col min="14850" max="14850" width="23.140625" style="706" customWidth="1"/>
    <col min="14851" max="14851" width="9.85546875" style="706" bestFit="1" customWidth="1"/>
    <col min="14852" max="14852" width="11.28515625" style="706" customWidth="1"/>
    <col min="14853" max="14853" width="12.7109375" style="706" bestFit="1" customWidth="1"/>
    <col min="14854" max="14854" width="11.85546875" style="706" customWidth="1"/>
    <col min="14855" max="14855" width="16.28515625" style="706" customWidth="1"/>
    <col min="14856" max="14856" width="10.7109375" style="706" customWidth="1"/>
    <col min="14857" max="14859" width="18.7109375" style="706" customWidth="1"/>
    <col min="14860" max="14860" width="17.140625" style="706" customWidth="1"/>
    <col min="14861" max="15104" width="9.140625" style="706"/>
    <col min="15105" max="15105" width="3.7109375" style="706" bestFit="1" customWidth="1"/>
    <col min="15106" max="15106" width="23.140625" style="706" customWidth="1"/>
    <col min="15107" max="15107" width="9.85546875" style="706" bestFit="1" customWidth="1"/>
    <col min="15108" max="15108" width="11.28515625" style="706" customWidth="1"/>
    <col min="15109" max="15109" width="12.7109375" style="706" bestFit="1" customWidth="1"/>
    <col min="15110" max="15110" width="11.85546875" style="706" customWidth="1"/>
    <col min="15111" max="15111" width="16.28515625" style="706" customWidth="1"/>
    <col min="15112" max="15112" width="10.7109375" style="706" customWidth="1"/>
    <col min="15113" max="15115" width="18.7109375" style="706" customWidth="1"/>
    <col min="15116" max="15116" width="17.140625" style="706" customWidth="1"/>
    <col min="15117" max="15360" width="9.140625" style="706"/>
    <col min="15361" max="15361" width="3.7109375" style="706" bestFit="1" customWidth="1"/>
    <col min="15362" max="15362" width="23.140625" style="706" customWidth="1"/>
    <col min="15363" max="15363" width="9.85546875" style="706" bestFit="1" customWidth="1"/>
    <col min="15364" max="15364" width="11.28515625" style="706" customWidth="1"/>
    <col min="15365" max="15365" width="12.7109375" style="706" bestFit="1" customWidth="1"/>
    <col min="15366" max="15366" width="11.85546875" style="706" customWidth="1"/>
    <col min="15367" max="15367" width="16.28515625" style="706" customWidth="1"/>
    <col min="15368" max="15368" width="10.7109375" style="706" customWidth="1"/>
    <col min="15369" max="15371" width="18.7109375" style="706" customWidth="1"/>
    <col min="15372" max="15372" width="17.140625" style="706" customWidth="1"/>
    <col min="15373" max="15616" width="9.140625" style="706"/>
    <col min="15617" max="15617" width="3.7109375" style="706" bestFit="1" customWidth="1"/>
    <col min="15618" max="15618" width="23.140625" style="706" customWidth="1"/>
    <col min="15619" max="15619" width="9.85546875" style="706" bestFit="1" customWidth="1"/>
    <col min="15620" max="15620" width="11.28515625" style="706" customWidth="1"/>
    <col min="15621" max="15621" width="12.7109375" style="706" bestFit="1" customWidth="1"/>
    <col min="15622" max="15622" width="11.85546875" style="706" customWidth="1"/>
    <col min="15623" max="15623" width="16.28515625" style="706" customWidth="1"/>
    <col min="15624" max="15624" width="10.7109375" style="706" customWidth="1"/>
    <col min="15625" max="15627" width="18.7109375" style="706" customWidth="1"/>
    <col min="15628" max="15628" width="17.140625" style="706" customWidth="1"/>
    <col min="15629" max="15872" width="9.140625" style="706"/>
    <col min="15873" max="15873" width="3.7109375" style="706" bestFit="1" customWidth="1"/>
    <col min="15874" max="15874" width="23.140625" style="706" customWidth="1"/>
    <col min="15875" max="15875" width="9.85546875" style="706" bestFit="1" customWidth="1"/>
    <col min="15876" max="15876" width="11.28515625" style="706" customWidth="1"/>
    <col min="15877" max="15877" width="12.7109375" style="706" bestFit="1" customWidth="1"/>
    <col min="15878" max="15878" width="11.85546875" style="706" customWidth="1"/>
    <col min="15879" max="15879" width="16.28515625" style="706" customWidth="1"/>
    <col min="15880" max="15880" width="10.7109375" style="706" customWidth="1"/>
    <col min="15881" max="15883" width="18.7109375" style="706" customWidth="1"/>
    <col min="15884" max="15884" width="17.140625" style="706" customWidth="1"/>
    <col min="15885" max="16128" width="9.140625" style="706"/>
    <col min="16129" max="16129" width="3.7109375" style="706" bestFit="1" customWidth="1"/>
    <col min="16130" max="16130" width="23.140625" style="706" customWidth="1"/>
    <col min="16131" max="16131" width="9.85546875" style="706" bestFit="1" customWidth="1"/>
    <col min="16132" max="16132" width="11.28515625" style="706" customWidth="1"/>
    <col min="16133" max="16133" width="12.7109375" style="706" bestFit="1" customWidth="1"/>
    <col min="16134" max="16134" width="11.85546875" style="706" customWidth="1"/>
    <col min="16135" max="16135" width="16.28515625" style="706" customWidth="1"/>
    <col min="16136" max="16136" width="10.7109375" style="706" customWidth="1"/>
    <col min="16137" max="16139" width="18.7109375" style="706" customWidth="1"/>
    <col min="16140" max="16140" width="17.140625" style="706" customWidth="1"/>
    <col min="16141" max="16384" width="9.140625" style="706"/>
  </cols>
  <sheetData>
    <row r="2" spans="1:12" ht="16.5" thickBot="1" x14ac:dyDescent="0.3">
      <c r="A2" s="1041" t="s">
        <v>1297</v>
      </c>
      <c r="B2" s="1041"/>
      <c r="C2" s="1041"/>
      <c r="D2" s="1041"/>
      <c r="E2" s="1041"/>
      <c r="F2" s="1041"/>
      <c r="G2" s="1041"/>
      <c r="H2" s="1041"/>
      <c r="I2" s="1041"/>
      <c r="J2" s="1041"/>
      <c r="K2" s="1041"/>
      <c r="L2" s="1041"/>
    </row>
    <row r="3" spans="1:12" x14ac:dyDescent="0.25">
      <c r="A3" s="1042" t="s">
        <v>1298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</row>
    <row r="4" spans="1:12" x14ac:dyDescent="0.25">
      <c r="A4" s="707"/>
      <c r="B4" s="708" t="s">
        <v>1299</v>
      </c>
      <c r="E4" s="709"/>
      <c r="F4" s="709"/>
      <c r="G4" s="709"/>
      <c r="H4" s="709"/>
      <c r="I4" s="709"/>
      <c r="J4" s="709"/>
      <c r="K4" s="709"/>
      <c r="L4" s="709"/>
    </row>
    <row r="5" spans="1:12" x14ac:dyDescent="0.25">
      <c r="A5" s="707"/>
      <c r="B5" s="710" t="s">
        <v>1300</v>
      </c>
      <c r="E5" s="709"/>
      <c r="F5" s="709"/>
      <c r="G5" s="709"/>
      <c r="H5" s="709"/>
      <c r="I5" s="709"/>
      <c r="J5" s="709"/>
      <c r="K5" s="709"/>
      <c r="L5" s="709"/>
    </row>
    <row r="6" spans="1:12" ht="16.5" thickBot="1" x14ac:dyDescent="0.3">
      <c r="A6" s="707"/>
      <c r="B6" s="710" t="s">
        <v>1301</v>
      </c>
      <c r="E6" s="709"/>
      <c r="F6" s="709"/>
      <c r="G6" s="709"/>
      <c r="H6" s="709"/>
      <c r="I6" s="709"/>
      <c r="J6" s="709"/>
      <c r="K6" s="709"/>
      <c r="L6" s="709"/>
    </row>
    <row r="7" spans="1:12" ht="31.5" x14ac:dyDescent="0.25">
      <c r="A7" s="1044" t="s">
        <v>1302</v>
      </c>
      <c r="B7" s="1046" t="s">
        <v>1303</v>
      </c>
      <c r="C7" s="1046" t="s">
        <v>1304</v>
      </c>
      <c r="D7" s="1049" t="s">
        <v>886</v>
      </c>
      <c r="E7" s="1049"/>
      <c r="F7" s="1049" t="s">
        <v>1305</v>
      </c>
      <c r="G7" s="1049"/>
      <c r="H7" s="1049" t="s">
        <v>1306</v>
      </c>
      <c r="I7" s="1049"/>
      <c r="J7" s="1050" t="s">
        <v>1307</v>
      </c>
      <c r="K7" s="1051"/>
      <c r="L7" s="711" t="s">
        <v>1308</v>
      </c>
    </row>
    <row r="8" spans="1:12" ht="31.5" x14ac:dyDescent="0.25">
      <c r="A8" s="1045"/>
      <c r="B8" s="1047"/>
      <c r="C8" s="1048"/>
      <c r="D8" s="712" t="s">
        <v>1309</v>
      </c>
      <c r="E8" s="712" t="s">
        <v>1310</v>
      </c>
      <c r="F8" s="712" t="s">
        <v>1309</v>
      </c>
      <c r="G8" s="712" t="s">
        <v>1310</v>
      </c>
      <c r="H8" s="712" t="s">
        <v>1309</v>
      </c>
      <c r="I8" s="712" t="s">
        <v>1310</v>
      </c>
      <c r="J8" s="712" t="s">
        <v>1309</v>
      </c>
      <c r="K8" s="712" t="s">
        <v>1310</v>
      </c>
      <c r="L8" s="713" t="s">
        <v>160</v>
      </c>
    </row>
    <row r="9" spans="1:12" ht="16.5" thickBot="1" x14ac:dyDescent="0.3">
      <c r="A9" s="714">
        <v>1</v>
      </c>
      <c r="B9" s="715">
        <v>2</v>
      </c>
      <c r="C9" s="715">
        <v>3</v>
      </c>
      <c r="D9" s="716">
        <v>4</v>
      </c>
      <c r="E9" s="712">
        <v>5</v>
      </c>
      <c r="F9" s="716">
        <v>6</v>
      </c>
      <c r="G9" s="712">
        <v>7</v>
      </c>
      <c r="H9" s="716">
        <v>8</v>
      </c>
      <c r="I9" s="712">
        <v>9</v>
      </c>
      <c r="J9" s="716">
        <v>10</v>
      </c>
      <c r="K9" s="712">
        <v>11</v>
      </c>
      <c r="L9" s="717">
        <v>12</v>
      </c>
    </row>
    <row r="10" spans="1:12" x14ac:dyDescent="0.25">
      <c r="A10" s="718">
        <v>1</v>
      </c>
      <c r="B10" s="719" t="s">
        <v>1311</v>
      </c>
      <c r="C10" s="720">
        <v>0</v>
      </c>
      <c r="D10" s="721">
        <v>113</v>
      </c>
      <c r="E10" s="722">
        <f>D10*2</f>
        <v>226</v>
      </c>
      <c r="F10" s="723">
        <v>170</v>
      </c>
      <c r="G10" s="722">
        <f>F10*2</f>
        <v>340</v>
      </c>
      <c r="H10" s="723">
        <v>4</v>
      </c>
      <c r="I10" s="722">
        <f>H10*1.1</f>
        <v>4.4000000000000004</v>
      </c>
      <c r="J10" s="723">
        <v>0</v>
      </c>
      <c r="K10" s="723">
        <v>0</v>
      </c>
      <c r="L10" s="723"/>
    </row>
    <row r="11" spans="1:12" x14ac:dyDescent="0.25">
      <c r="A11" s="724">
        <v>2</v>
      </c>
      <c r="B11" s="725" t="s">
        <v>1312</v>
      </c>
      <c r="C11" s="723">
        <v>18</v>
      </c>
      <c r="D11" s="723">
        <v>23</v>
      </c>
      <c r="E11" s="722">
        <f t="shared" ref="E11:E40" si="0">D11*2</f>
        <v>46</v>
      </c>
      <c r="F11" s="723">
        <v>23</v>
      </c>
      <c r="G11" s="722">
        <f t="shared" ref="G11:G39" si="1">F11*2</f>
        <v>46</v>
      </c>
      <c r="H11" s="723">
        <v>0</v>
      </c>
      <c r="I11" s="722">
        <v>0</v>
      </c>
      <c r="J11" s="723">
        <v>0</v>
      </c>
      <c r="K11" s="723">
        <v>0</v>
      </c>
      <c r="L11" s="723"/>
    </row>
    <row r="12" spans="1:12" x14ac:dyDescent="0.25">
      <c r="A12" s="724">
        <v>3</v>
      </c>
      <c r="B12" s="725" t="s">
        <v>1313</v>
      </c>
      <c r="C12" s="723">
        <v>0</v>
      </c>
      <c r="D12" s="723">
        <v>39</v>
      </c>
      <c r="E12" s="722">
        <f t="shared" si="0"/>
        <v>78</v>
      </c>
      <c r="F12" s="723">
        <v>0</v>
      </c>
      <c r="G12" s="722">
        <f t="shared" si="1"/>
        <v>0</v>
      </c>
      <c r="H12" s="723">
        <v>0</v>
      </c>
      <c r="I12" s="722">
        <v>0</v>
      </c>
      <c r="J12" s="723">
        <v>0</v>
      </c>
      <c r="K12" s="723">
        <v>0</v>
      </c>
      <c r="L12" s="723"/>
    </row>
    <row r="13" spans="1:12" x14ac:dyDescent="0.25">
      <c r="A13" s="724">
        <v>4</v>
      </c>
      <c r="B13" s="725" t="s">
        <v>1314</v>
      </c>
      <c r="C13" s="723">
        <v>0</v>
      </c>
      <c r="D13" s="723">
        <v>372</v>
      </c>
      <c r="E13" s="722">
        <f t="shared" si="0"/>
        <v>744</v>
      </c>
      <c r="F13" s="723">
        <v>0</v>
      </c>
      <c r="G13" s="722">
        <f t="shared" si="1"/>
        <v>0</v>
      </c>
      <c r="H13" s="723">
        <v>0</v>
      </c>
      <c r="I13" s="722">
        <v>0</v>
      </c>
      <c r="J13" s="723">
        <v>0</v>
      </c>
      <c r="K13" s="723">
        <v>0</v>
      </c>
      <c r="L13" s="723"/>
    </row>
    <row r="14" spans="1:12" x14ac:dyDescent="0.25">
      <c r="A14" s="724">
        <v>5</v>
      </c>
      <c r="B14" s="725" t="s">
        <v>1315</v>
      </c>
      <c r="C14" s="723">
        <v>233</v>
      </c>
      <c r="D14" s="723">
        <v>202</v>
      </c>
      <c r="E14" s="722">
        <f t="shared" si="0"/>
        <v>404</v>
      </c>
      <c r="F14" s="723">
        <v>6</v>
      </c>
      <c r="G14" s="722">
        <f t="shared" si="1"/>
        <v>12</v>
      </c>
      <c r="H14" s="723">
        <v>1</v>
      </c>
      <c r="I14" s="722">
        <v>0.8</v>
      </c>
      <c r="J14" s="723">
        <v>6</v>
      </c>
      <c r="K14" s="722">
        <v>5.45</v>
      </c>
      <c r="L14" s="723"/>
    </row>
    <row r="15" spans="1:12" x14ac:dyDescent="0.25">
      <c r="A15" s="718">
        <v>6</v>
      </c>
      <c r="B15" s="725" t="s">
        <v>1316</v>
      </c>
      <c r="C15" s="723">
        <v>79</v>
      </c>
      <c r="D15" s="723">
        <v>154</v>
      </c>
      <c r="E15" s="722">
        <f t="shared" si="0"/>
        <v>308</v>
      </c>
      <c r="F15" s="723">
        <v>238</v>
      </c>
      <c r="G15" s="722">
        <f t="shared" si="1"/>
        <v>476</v>
      </c>
      <c r="H15" s="723">
        <v>0</v>
      </c>
      <c r="I15" s="722">
        <v>0</v>
      </c>
      <c r="J15" s="723">
        <v>0</v>
      </c>
      <c r="K15" s="722">
        <v>0</v>
      </c>
      <c r="L15" s="723"/>
    </row>
    <row r="16" spans="1:12" x14ac:dyDescent="0.25">
      <c r="A16" s="724">
        <v>7</v>
      </c>
      <c r="B16" s="725" t="s">
        <v>511</v>
      </c>
      <c r="C16" s="723">
        <v>236</v>
      </c>
      <c r="D16" s="723">
        <v>57</v>
      </c>
      <c r="E16" s="722">
        <f t="shared" si="0"/>
        <v>114</v>
      </c>
      <c r="F16" s="723">
        <v>18</v>
      </c>
      <c r="G16" s="722">
        <f t="shared" si="1"/>
        <v>36</v>
      </c>
      <c r="H16" s="723">
        <v>0</v>
      </c>
      <c r="I16" s="722">
        <v>0</v>
      </c>
      <c r="J16" s="723">
        <v>0</v>
      </c>
      <c r="K16" s="722">
        <v>0</v>
      </c>
      <c r="L16" s="723"/>
    </row>
    <row r="17" spans="1:12" x14ac:dyDescent="0.25">
      <c r="A17" s="724">
        <v>8</v>
      </c>
      <c r="B17" s="725" t="s">
        <v>1317</v>
      </c>
      <c r="C17" s="723">
        <v>144</v>
      </c>
      <c r="D17" s="726">
        <v>87</v>
      </c>
      <c r="E17" s="722">
        <f t="shared" si="0"/>
        <v>174</v>
      </c>
      <c r="F17" s="726">
        <v>287</v>
      </c>
      <c r="G17" s="722">
        <f t="shared" si="1"/>
        <v>574</v>
      </c>
      <c r="H17" s="726">
        <v>67</v>
      </c>
      <c r="I17" s="727">
        <f>H17*1.05</f>
        <v>70.350000000000009</v>
      </c>
      <c r="J17" s="726">
        <v>54</v>
      </c>
      <c r="K17" s="727">
        <v>0</v>
      </c>
      <c r="L17" s="726"/>
    </row>
    <row r="18" spans="1:12" x14ac:dyDescent="0.25">
      <c r="A18" s="724">
        <v>9</v>
      </c>
      <c r="B18" s="725" t="s">
        <v>1318</v>
      </c>
      <c r="C18" s="723">
        <v>77</v>
      </c>
      <c r="D18" s="723">
        <v>31</v>
      </c>
      <c r="E18" s="722">
        <f t="shared" si="0"/>
        <v>62</v>
      </c>
      <c r="F18" s="723">
        <v>150</v>
      </c>
      <c r="G18" s="722">
        <f t="shared" si="1"/>
        <v>300</v>
      </c>
      <c r="H18" s="723">
        <v>3</v>
      </c>
      <c r="I18" s="722">
        <f>H18*1.15</f>
        <v>3.4499999999999997</v>
      </c>
      <c r="J18" s="723">
        <v>0</v>
      </c>
      <c r="K18" s="722">
        <v>0</v>
      </c>
      <c r="L18" s="723"/>
    </row>
    <row r="19" spans="1:12" x14ac:dyDescent="0.25">
      <c r="A19" s="724">
        <v>10</v>
      </c>
      <c r="B19" s="725" t="s">
        <v>1319</v>
      </c>
      <c r="C19" s="723">
        <v>42</v>
      </c>
      <c r="D19" s="723">
        <v>41</v>
      </c>
      <c r="E19" s="722">
        <f t="shared" si="0"/>
        <v>82</v>
      </c>
      <c r="F19" s="723">
        <v>118</v>
      </c>
      <c r="G19" s="722">
        <f t="shared" si="1"/>
        <v>236</v>
      </c>
      <c r="H19" s="723">
        <v>0</v>
      </c>
      <c r="I19" s="722">
        <v>0</v>
      </c>
      <c r="J19" s="723">
        <v>0</v>
      </c>
      <c r="K19" s="722">
        <v>0</v>
      </c>
      <c r="L19" s="723"/>
    </row>
    <row r="20" spans="1:12" x14ac:dyDescent="0.25">
      <c r="A20" s="718">
        <v>11</v>
      </c>
      <c r="B20" s="725" t="s">
        <v>1320</v>
      </c>
      <c r="C20" s="723">
        <v>29</v>
      </c>
      <c r="D20" s="723">
        <v>36</v>
      </c>
      <c r="E20" s="722">
        <f t="shared" si="0"/>
        <v>72</v>
      </c>
      <c r="F20" s="723">
        <v>20</v>
      </c>
      <c r="G20" s="722">
        <f t="shared" si="1"/>
        <v>40</v>
      </c>
      <c r="H20" s="723">
        <v>3</v>
      </c>
      <c r="I20" s="722">
        <f>H20*1.22</f>
        <v>3.66</v>
      </c>
      <c r="J20" s="723">
        <v>3</v>
      </c>
      <c r="K20" s="722">
        <v>3.3</v>
      </c>
      <c r="L20" s="723"/>
    </row>
    <row r="21" spans="1:12" x14ac:dyDescent="0.25">
      <c r="A21" s="724">
        <v>12</v>
      </c>
      <c r="B21" s="725" t="s">
        <v>517</v>
      </c>
      <c r="C21" s="723">
        <v>22</v>
      </c>
      <c r="D21" s="723">
        <v>51</v>
      </c>
      <c r="E21" s="722">
        <f t="shared" si="0"/>
        <v>102</v>
      </c>
      <c r="F21" s="723">
        <v>62</v>
      </c>
      <c r="G21" s="722">
        <f t="shared" si="1"/>
        <v>124</v>
      </c>
      <c r="H21" s="723">
        <v>5</v>
      </c>
      <c r="I21" s="723">
        <f>H21*1.5</f>
        <v>7.5</v>
      </c>
      <c r="J21" s="723">
        <v>5</v>
      </c>
      <c r="K21" s="723">
        <v>0</v>
      </c>
      <c r="L21" s="723"/>
    </row>
    <row r="22" spans="1:12" x14ac:dyDescent="0.25">
      <c r="A22" s="724">
        <v>13</v>
      </c>
      <c r="B22" s="725" t="s">
        <v>1321</v>
      </c>
      <c r="C22" s="723">
        <v>59</v>
      </c>
      <c r="D22" s="723">
        <v>533</v>
      </c>
      <c r="E22" s="722">
        <f t="shared" si="0"/>
        <v>1066</v>
      </c>
      <c r="F22" s="723">
        <v>39</v>
      </c>
      <c r="G22" s="722">
        <f t="shared" si="1"/>
        <v>78</v>
      </c>
      <c r="H22" s="723">
        <v>9</v>
      </c>
      <c r="I22" s="723">
        <f>H22*1.3</f>
        <v>11.700000000000001</v>
      </c>
      <c r="J22" s="723">
        <v>7</v>
      </c>
      <c r="K22" s="723">
        <v>13.73</v>
      </c>
      <c r="L22" s="723"/>
    </row>
    <row r="23" spans="1:12" x14ac:dyDescent="0.25">
      <c r="A23" s="724">
        <v>14</v>
      </c>
      <c r="B23" s="725" t="s">
        <v>520</v>
      </c>
      <c r="C23" s="723">
        <v>25</v>
      </c>
      <c r="D23" s="721">
        <v>85</v>
      </c>
      <c r="E23" s="722">
        <f t="shared" si="0"/>
        <v>170</v>
      </c>
      <c r="F23" s="721">
        <v>86</v>
      </c>
      <c r="G23" s="722">
        <f t="shared" si="1"/>
        <v>172</v>
      </c>
      <c r="H23" s="721">
        <v>0</v>
      </c>
      <c r="I23" s="722">
        <v>0</v>
      </c>
      <c r="J23" s="721">
        <v>0</v>
      </c>
      <c r="K23" s="721">
        <v>0</v>
      </c>
      <c r="L23" s="721"/>
    </row>
    <row r="24" spans="1:12" x14ac:dyDescent="0.25">
      <c r="A24" s="724">
        <v>15</v>
      </c>
      <c r="B24" s="725" t="s">
        <v>1322</v>
      </c>
      <c r="C24" s="723">
        <v>0</v>
      </c>
      <c r="D24" s="723">
        <v>139</v>
      </c>
      <c r="E24" s="722">
        <f t="shared" si="0"/>
        <v>278</v>
      </c>
      <c r="F24" s="723">
        <v>0</v>
      </c>
      <c r="G24" s="722">
        <f t="shared" si="1"/>
        <v>0</v>
      </c>
      <c r="H24" s="723">
        <v>0</v>
      </c>
      <c r="I24" s="722">
        <v>0</v>
      </c>
      <c r="J24" s="723">
        <v>0</v>
      </c>
      <c r="K24" s="722">
        <v>0</v>
      </c>
      <c r="L24" s="723"/>
    </row>
    <row r="25" spans="1:12" x14ac:dyDescent="0.25">
      <c r="A25" s="718">
        <v>16</v>
      </c>
      <c r="B25" s="725" t="s">
        <v>504</v>
      </c>
      <c r="C25" s="723">
        <v>0</v>
      </c>
      <c r="D25" s="728">
        <v>61</v>
      </c>
      <c r="E25" s="722">
        <f t="shared" si="0"/>
        <v>122</v>
      </c>
      <c r="F25" s="721">
        <v>0</v>
      </c>
      <c r="G25" s="722">
        <f t="shared" si="1"/>
        <v>0</v>
      </c>
      <c r="H25" s="721">
        <v>0</v>
      </c>
      <c r="I25" s="722">
        <v>0</v>
      </c>
      <c r="J25" s="721">
        <v>0</v>
      </c>
      <c r="K25" s="722">
        <v>0</v>
      </c>
      <c r="L25" s="721"/>
    </row>
    <row r="26" spans="1:12" x14ac:dyDescent="0.25">
      <c r="A26" s="724">
        <v>17</v>
      </c>
      <c r="B26" s="725" t="s">
        <v>1323</v>
      </c>
      <c r="C26" s="723">
        <v>198</v>
      </c>
      <c r="D26" s="723">
        <v>122</v>
      </c>
      <c r="E26" s="722">
        <f t="shared" si="0"/>
        <v>244</v>
      </c>
      <c r="F26" s="723">
        <v>222</v>
      </c>
      <c r="G26" s="722">
        <f t="shared" si="1"/>
        <v>444</v>
      </c>
      <c r="H26" s="723">
        <v>6</v>
      </c>
      <c r="I26" s="723">
        <f>H26*1</f>
        <v>6</v>
      </c>
      <c r="J26" s="723">
        <v>6</v>
      </c>
      <c r="K26" s="723">
        <v>0</v>
      </c>
      <c r="L26" s="723"/>
    </row>
    <row r="27" spans="1:12" x14ac:dyDescent="0.25">
      <c r="A27" s="724">
        <v>18</v>
      </c>
      <c r="B27" s="725" t="s">
        <v>512</v>
      </c>
      <c r="C27" s="723">
        <v>36</v>
      </c>
      <c r="D27" s="723">
        <v>54</v>
      </c>
      <c r="E27" s="722">
        <f t="shared" si="0"/>
        <v>108</v>
      </c>
      <c r="F27" s="723">
        <v>61</v>
      </c>
      <c r="G27" s="722">
        <f t="shared" si="1"/>
        <v>122</v>
      </c>
      <c r="H27" s="723">
        <v>16</v>
      </c>
      <c r="I27" s="722">
        <f>H27*0.9</f>
        <v>14.4</v>
      </c>
      <c r="J27" s="723">
        <v>6</v>
      </c>
      <c r="K27" s="722">
        <v>0</v>
      </c>
      <c r="L27" s="723"/>
    </row>
    <row r="28" spans="1:12" x14ac:dyDescent="0.25">
      <c r="A28" s="724">
        <v>19</v>
      </c>
      <c r="B28" s="725" t="s">
        <v>1324</v>
      </c>
      <c r="C28" s="723">
        <v>18</v>
      </c>
      <c r="D28" s="723">
        <v>55</v>
      </c>
      <c r="E28" s="722">
        <f t="shared" si="0"/>
        <v>110</v>
      </c>
      <c r="F28" s="723">
        <v>73</v>
      </c>
      <c r="G28" s="722">
        <f t="shared" si="1"/>
        <v>146</v>
      </c>
      <c r="H28" s="723">
        <v>0</v>
      </c>
      <c r="I28" s="723">
        <v>0</v>
      </c>
      <c r="J28" s="723">
        <v>0</v>
      </c>
      <c r="K28" s="723">
        <v>0</v>
      </c>
      <c r="L28" s="723"/>
    </row>
    <row r="29" spans="1:12" x14ac:dyDescent="0.25">
      <c r="A29" s="724">
        <v>20</v>
      </c>
      <c r="B29" s="725" t="s">
        <v>1325</v>
      </c>
      <c r="C29" s="723">
        <v>0</v>
      </c>
      <c r="D29" s="721">
        <v>9</v>
      </c>
      <c r="E29" s="722">
        <f t="shared" si="0"/>
        <v>18</v>
      </c>
      <c r="F29" s="721">
        <v>0</v>
      </c>
      <c r="G29" s="722">
        <f t="shared" si="1"/>
        <v>0</v>
      </c>
      <c r="H29" s="721">
        <v>0</v>
      </c>
      <c r="I29" s="722">
        <v>0</v>
      </c>
      <c r="J29" s="721">
        <v>0</v>
      </c>
      <c r="K29" s="722">
        <v>0</v>
      </c>
      <c r="L29" s="721"/>
    </row>
    <row r="30" spans="1:12" x14ac:dyDescent="0.25">
      <c r="A30" s="718">
        <v>21</v>
      </c>
      <c r="B30" s="725" t="s">
        <v>1326</v>
      </c>
      <c r="C30" s="723">
        <v>134</v>
      </c>
      <c r="D30" s="723">
        <v>62</v>
      </c>
      <c r="E30" s="722">
        <f t="shared" si="0"/>
        <v>124</v>
      </c>
      <c r="F30" s="723">
        <v>182</v>
      </c>
      <c r="G30" s="722">
        <f t="shared" si="1"/>
        <v>364</v>
      </c>
      <c r="H30" s="723">
        <v>0</v>
      </c>
      <c r="I30" s="722">
        <v>0</v>
      </c>
      <c r="J30" s="723">
        <v>0</v>
      </c>
      <c r="K30" s="722">
        <v>0</v>
      </c>
      <c r="L30" s="723"/>
    </row>
    <row r="31" spans="1:12" x14ac:dyDescent="0.25">
      <c r="A31" s="724">
        <v>22</v>
      </c>
      <c r="B31" s="725" t="s">
        <v>1327</v>
      </c>
      <c r="C31" s="723">
        <v>132</v>
      </c>
      <c r="D31" s="723">
        <v>51</v>
      </c>
      <c r="E31" s="722">
        <f t="shared" si="0"/>
        <v>102</v>
      </c>
      <c r="F31" s="723">
        <v>24</v>
      </c>
      <c r="G31" s="722">
        <f t="shared" si="1"/>
        <v>48</v>
      </c>
      <c r="H31" s="723">
        <v>47</v>
      </c>
      <c r="I31" s="723">
        <f>H31*0.9</f>
        <v>42.300000000000004</v>
      </c>
      <c r="J31" s="723">
        <v>39</v>
      </c>
      <c r="K31" s="723">
        <v>0.11</v>
      </c>
      <c r="L31" s="723"/>
    </row>
    <row r="32" spans="1:12" x14ac:dyDescent="0.25">
      <c r="A32" s="724">
        <v>23</v>
      </c>
      <c r="B32" s="725" t="s">
        <v>509</v>
      </c>
      <c r="C32" s="723">
        <v>0</v>
      </c>
      <c r="D32" s="723">
        <v>47</v>
      </c>
      <c r="E32" s="722">
        <f t="shared" si="0"/>
        <v>94</v>
      </c>
      <c r="F32" s="723">
        <v>0</v>
      </c>
      <c r="G32" s="722">
        <f t="shared" si="1"/>
        <v>0</v>
      </c>
      <c r="H32" s="723">
        <v>0</v>
      </c>
      <c r="I32" s="722">
        <v>0</v>
      </c>
      <c r="J32" s="723">
        <v>0</v>
      </c>
      <c r="K32" s="722">
        <v>0</v>
      </c>
      <c r="L32" s="723"/>
    </row>
    <row r="33" spans="1:12" x14ac:dyDescent="0.25">
      <c r="A33" s="724">
        <v>24</v>
      </c>
      <c r="B33" s="725" t="s">
        <v>1328</v>
      </c>
      <c r="C33" s="723">
        <v>118</v>
      </c>
      <c r="D33" s="723">
        <v>178</v>
      </c>
      <c r="E33" s="722">
        <f t="shared" si="0"/>
        <v>356</v>
      </c>
      <c r="F33" s="723">
        <v>0</v>
      </c>
      <c r="G33" s="722">
        <f t="shared" si="1"/>
        <v>0</v>
      </c>
      <c r="H33" s="723">
        <v>0</v>
      </c>
      <c r="I33" s="723">
        <v>0</v>
      </c>
      <c r="J33" s="723">
        <v>0</v>
      </c>
      <c r="K33" s="723">
        <v>7.25</v>
      </c>
      <c r="L33" s="723"/>
    </row>
    <row r="34" spans="1:12" x14ac:dyDescent="0.25">
      <c r="A34" s="724">
        <v>25</v>
      </c>
      <c r="B34" s="725" t="s">
        <v>1329</v>
      </c>
      <c r="C34" s="723">
        <v>342</v>
      </c>
      <c r="D34" s="723">
        <v>72</v>
      </c>
      <c r="E34" s="722">
        <f t="shared" si="0"/>
        <v>144</v>
      </c>
      <c r="F34" s="723">
        <v>0</v>
      </c>
      <c r="G34" s="722">
        <f t="shared" si="1"/>
        <v>0</v>
      </c>
      <c r="H34" s="723">
        <v>0</v>
      </c>
      <c r="I34" s="723">
        <v>0</v>
      </c>
      <c r="J34" s="723">
        <v>0</v>
      </c>
      <c r="K34" s="723">
        <v>0</v>
      </c>
      <c r="L34" s="723"/>
    </row>
    <row r="35" spans="1:12" x14ac:dyDescent="0.25">
      <c r="A35" s="718">
        <v>26</v>
      </c>
      <c r="B35" s="725" t="s">
        <v>1330</v>
      </c>
      <c r="C35" s="723">
        <v>0</v>
      </c>
      <c r="D35" s="721">
        <v>45</v>
      </c>
      <c r="E35" s="722">
        <f t="shared" si="0"/>
        <v>90</v>
      </c>
      <c r="F35" s="721">
        <v>0</v>
      </c>
      <c r="G35" s="722">
        <f t="shared" si="1"/>
        <v>0</v>
      </c>
      <c r="H35" s="721">
        <v>0</v>
      </c>
      <c r="I35" s="722">
        <v>0</v>
      </c>
      <c r="J35" s="721">
        <v>0</v>
      </c>
      <c r="K35" s="722">
        <v>0</v>
      </c>
      <c r="L35" s="721"/>
    </row>
    <row r="36" spans="1:12" x14ac:dyDescent="0.25">
      <c r="A36" s="724">
        <v>27</v>
      </c>
      <c r="B36" s="725" t="s">
        <v>1331</v>
      </c>
      <c r="C36" s="723">
        <v>168</v>
      </c>
      <c r="D36" s="723">
        <v>90</v>
      </c>
      <c r="E36" s="722">
        <f t="shared" si="0"/>
        <v>180</v>
      </c>
      <c r="F36" s="723">
        <v>26</v>
      </c>
      <c r="G36" s="722">
        <f t="shared" si="1"/>
        <v>52</v>
      </c>
      <c r="H36" s="723">
        <v>5</v>
      </c>
      <c r="I36" s="723">
        <f>H36*1</f>
        <v>5</v>
      </c>
      <c r="J36" s="723">
        <v>5</v>
      </c>
      <c r="K36" s="723">
        <v>8</v>
      </c>
      <c r="L36" s="723"/>
    </row>
    <row r="37" spans="1:12" x14ac:dyDescent="0.25">
      <c r="A37" s="724">
        <v>28</v>
      </c>
      <c r="B37" s="725" t="s">
        <v>1332</v>
      </c>
      <c r="C37" s="723">
        <v>111</v>
      </c>
      <c r="D37" s="723">
        <v>89</v>
      </c>
      <c r="E37" s="722">
        <f t="shared" si="0"/>
        <v>178</v>
      </c>
      <c r="F37" s="723">
        <v>113</v>
      </c>
      <c r="G37" s="722">
        <f t="shared" si="1"/>
        <v>226</v>
      </c>
      <c r="H37" s="723">
        <v>34</v>
      </c>
      <c r="I37" s="723">
        <f>H37*1.05</f>
        <v>35.700000000000003</v>
      </c>
      <c r="J37" s="723">
        <v>32</v>
      </c>
      <c r="K37" s="723">
        <v>12.5</v>
      </c>
      <c r="L37" s="723"/>
    </row>
    <row r="38" spans="1:12" x14ac:dyDescent="0.25">
      <c r="A38" s="724">
        <v>29</v>
      </c>
      <c r="B38" s="725" t="s">
        <v>1333</v>
      </c>
      <c r="C38" s="723">
        <v>16</v>
      </c>
      <c r="D38" s="729">
        <v>25</v>
      </c>
      <c r="E38" s="722">
        <f t="shared" si="0"/>
        <v>50</v>
      </c>
      <c r="F38" s="729">
        <v>15</v>
      </c>
      <c r="G38" s="722">
        <f t="shared" si="1"/>
        <v>30</v>
      </c>
      <c r="H38" s="729">
        <v>15</v>
      </c>
      <c r="I38" s="730">
        <f>H38*0.8</f>
        <v>12</v>
      </c>
      <c r="J38" s="729">
        <v>0</v>
      </c>
      <c r="K38" s="730">
        <v>0</v>
      </c>
      <c r="L38" s="731"/>
    </row>
    <row r="39" spans="1:12" x14ac:dyDescent="0.25">
      <c r="A39" s="724">
        <v>30</v>
      </c>
      <c r="B39" s="725" t="s">
        <v>1334</v>
      </c>
      <c r="C39" s="723">
        <v>15</v>
      </c>
      <c r="D39" s="723">
        <v>46</v>
      </c>
      <c r="E39" s="722">
        <f>D39*2</f>
        <v>92</v>
      </c>
      <c r="F39" s="723">
        <v>13</v>
      </c>
      <c r="G39" s="722">
        <f t="shared" si="1"/>
        <v>26</v>
      </c>
      <c r="H39" s="723">
        <v>14</v>
      </c>
      <c r="I39" s="723">
        <f>H39*1.2</f>
        <v>16.8</v>
      </c>
      <c r="J39" s="723">
        <v>4</v>
      </c>
      <c r="K39" s="723">
        <v>0</v>
      </c>
      <c r="L39" s="723"/>
    </row>
    <row r="40" spans="1:12" x14ac:dyDescent="0.25">
      <c r="A40" s="718">
        <v>31</v>
      </c>
      <c r="B40" s="725" t="s">
        <v>1335</v>
      </c>
      <c r="C40" s="723">
        <v>171</v>
      </c>
      <c r="D40" s="723">
        <v>31</v>
      </c>
      <c r="E40" s="722">
        <f t="shared" si="0"/>
        <v>62</v>
      </c>
      <c r="F40" s="723">
        <v>249</v>
      </c>
      <c r="G40" s="722">
        <f>F40*2</f>
        <v>498</v>
      </c>
      <c r="H40" s="723">
        <v>54</v>
      </c>
      <c r="I40" s="723">
        <f>H40*1.1</f>
        <v>59.400000000000006</v>
      </c>
      <c r="J40" s="723">
        <v>52</v>
      </c>
      <c r="K40" s="723">
        <v>30.5</v>
      </c>
      <c r="L40" s="723"/>
    </row>
    <row r="41" spans="1:12" s="736" customFormat="1" ht="16.5" thickBot="1" x14ac:dyDescent="0.3">
      <c r="A41" s="714"/>
      <c r="B41" s="732" t="s">
        <v>287</v>
      </c>
      <c r="C41" s="733">
        <f t="shared" ref="C41:L41" si="2">SUM(C10:C40)</f>
        <v>2423</v>
      </c>
      <c r="D41" s="733">
        <f t="shared" si="2"/>
        <v>3000</v>
      </c>
      <c r="E41" s="734">
        <f t="shared" si="2"/>
        <v>6000</v>
      </c>
      <c r="F41" s="735">
        <f t="shared" si="2"/>
        <v>2195</v>
      </c>
      <c r="G41" s="734">
        <f t="shared" si="2"/>
        <v>4390</v>
      </c>
      <c r="H41" s="735">
        <f t="shared" si="2"/>
        <v>283</v>
      </c>
      <c r="I41" s="735">
        <f t="shared" si="2"/>
        <v>293.46000000000004</v>
      </c>
      <c r="J41" s="735">
        <f t="shared" si="2"/>
        <v>219</v>
      </c>
      <c r="K41" s="735">
        <f t="shared" si="2"/>
        <v>80.84</v>
      </c>
      <c r="L41" s="735">
        <f t="shared" si="2"/>
        <v>0</v>
      </c>
    </row>
    <row r="42" spans="1:12" x14ac:dyDescent="0.25">
      <c r="G42" s="738"/>
      <c r="H42" s="739"/>
      <c r="J42" s="738"/>
    </row>
    <row r="44" spans="1:12" x14ac:dyDescent="0.25">
      <c r="D44" s="739"/>
      <c r="E44" s="739"/>
      <c r="F44" s="739"/>
      <c r="G44" s="739"/>
      <c r="H44" s="739"/>
      <c r="I44" s="739"/>
      <c r="J44" s="739"/>
      <c r="K44" s="739"/>
      <c r="L44" s="739"/>
    </row>
    <row r="45" spans="1:12" x14ac:dyDescent="0.25">
      <c r="I45" s="738"/>
      <c r="K45" s="738"/>
    </row>
    <row r="46" spans="1:12" x14ac:dyDescent="0.25">
      <c r="G46" s="739"/>
      <c r="H46" s="739"/>
      <c r="I46" s="739"/>
      <c r="J46" s="739"/>
      <c r="K46" s="739"/>
      <c r="L46" s="739"/>
    </row>
  </sheetData>
  <mergeCells count="9">
    <mergeCell ref="A2:L2"/>
    <mergeCell ref="A3:L3"/>
    <mergeCell ref="A7:A8"/>
    <mergeCell ref="B7:B8"/>
    <mergeCell ref="C7:C8"/>
    <mergeCell ref="D7:E7"/>
    <mergeCell ref="F7:G7"/>
    <mergeCell ref="H7:I7"/>
    <mergeCell ref="J7:K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workbookViewId="0">
      <selection activeCell="P15" sqref="P15"/>
    </sheetView>
  </sheetViews>
  <sheetFormatPr defaultRowHeight="15" x14ac:dyDescent="0.25"/>
  <cols>
    <col min="1" max="1" width="6.7109375" style="782" customWidth="1"/>
    <col min="2" max="2" width="24.140625" style="740" customWidth="1"/>
    <col min="3" max="3" width="10.85546875" style="740" customWidth="1"/>
    <col min="4" max="4" width="12.42578125" style="740" customWidth="1"/>
    <col min="5" max="5" width="14.42578125" style="740" customWidth="1"/>
    <col min="6" max="6" width="11.85546875" style="740" customWidth="1"/>
    <col min="7" max="7" width="16.28515625" style="740" customWidth="1"/>
    <col min="8" max="8" width="10.7109375" style="740" customWidth="1"/>
    <col min="9" max="9" width="18.7109375" style="740" customWidth="1"/>
    <col min="10" max="10" width="12.7109375" style="740" customWidth="1"/>
    <col min="11" max="11" width="13" style="740" customWidth="1"/>
    <col min="12" max="12" width="19" style="740" customWidth="1"/>
    <col min="13" max="256" width="9.140625" style="740"/>
    <col min="257" max="257" width="6.7109375" style="740" customWidth="1"/>
    <col min="258" max="258" width="24.140625" style="740" customWidth="1"/>
    <col min="259" max="259" width="10.85546875" style="740" customWidth="1"/>
    <col min="260" max="260" width="12.42578125" style="740" customWidth="1"/>
    <col min="261" max="261" width="14.42578125" style="740" customWidth="1"/>
    <col min="262" max="262" width="11.85546875" style="740" customWidth="1"/>
    <col min="263" max="263" width="16.28515625" style="740" customWidth="1"/>
    <col min="264" max="264" width="10.7109375" style="740" customWidth="1"/>
    <col min="265" max="265" width="18.7109375" style="740" customWidth="1"/>
    <col min="266" max="266" width="12.7109375" style="740" customWidth="1"/>
    <col min="267" max="267" width="13" style="740" customWidth="1"/>
    <col min="268" max="268" width="19" style="740" customWidth="1"/>
    <col min="269" max="512" width="9.140625" style="740"/>
    <col min="513" max="513" width="6.7109375" style="740" customWidth="1"/>
    <col min="514" max="514" width="24.140625" style="740" customWidth="1"/>
    <col min="515" max="515" width="10.85546875" style="740" customWidth="1"/>
    <col min="516" max="516" width="12.42578125" style="740" customWidth="1"/>
    <col min="517" max="517" width="14.42578125" style="740" customWidth="1"/>
    <col min="518" max="518" width="11.85546875" style="740" customWidth="1"/>
    <col min="519" max="519" width="16.28515625" style="740" customWidth="1"/>
    <col min="520" max="520" width="10.7109375" style="740" customWidth="1"/>
    <col min="521" max="521" width="18.7109375" style="740" customWidth="1"/>
    <col min="522" max="522" width="12.7109375" style="740" customWidth="1"/>
    <col min="523" max="523" width="13" style="740" customWidth="1"/>
    <col min="524" max="524" width="19" style="740" customWidth="1"/>
    <col min="525" max="768" width="9.140625" style="740"/>
    <col min="769" max="769" width="6.7109375" style="740" customWidth="1"/>
    <col min="770" max="770" width="24.140625" style="740" customWidth="1"/>
    <col min="771" max="771" width="10.85546875" style="740" customWidth="1"/>
    <col min="772" max="772" width="12.42578125" style="740" customWidth="1"/>
    <col min="773" max="773" width="14.42578125" style="740" customWidth="1"/>
    <col min="774" max="774" width="11.85546875" style="740" customWidth="1"/>
    <col min="775" max="775" width="16.28515625" style="740" customWidth="1"/>
    <col min="776" max="776" width="10.7109375" style="740" customWidth="1"/>
    <col min="777" max="777" width="18.7109375" style="740" customWidth="1"/>
    <col min="778" max="778" width="12.7109375" style="740" customWidth="1"/>
    <col min="779" max="779" width="13" style="740" customWidth="1"/>
    <col min="780" max="780" width="19" style="740" customWidth="1"/>
    <col min="781" max="1024" width="9.140625" style="740"/>
    <col min="1025" max="1025" width="6.7109375" style="740" customWidth="1"/>
    <col min="1026" max="1026" width="24.140625" style="740" customWidth="1"/>
    <col min="1027" max="1027" width="10.85546875" style="740" customWidth="1"/>
    <col min="1028" max="1028" width="12.42578125" style="740" customWidth="1"/>
    <col min="1029" max="1029" width="14.42578125" style="740" customWidth="1"/>
    <col min="1030" max="1030" width="11.85546875" style="740" customWidth="1"/>
    <col min="1031" max="1031" width="16.28515625" style="740" customWidth="1"/>
    <col min="1032" max="1032" width="10.7109375" style="740" customWidth="1"/>
    <col min="1033" max="1033" width="18.7109375" style="740" customWidth="1"/>
    <col min="1034" max="1034" width="12.7109375" style="740" customWidth="1"/>
    <col min="1035" max="1035" width="13" style="740" customWidth="1"/>
    <col min="1036" max="1036" width="19" style="740" customWidth="1"/>
    <col min="1037" max="1280" width="9.140625" style="740"/>
    <col min="1281" max="1281" width="6.7109375" style="740" customWidth="1"/>
    <col min="1282" max="1282" width="24.140625" style="740" customWidth="1"/>
    <col min="1283" max="1283" width="10.85546875" style="740" customWidth="1"/>
    <col min="1284" max="1284" width="12.42578125" style="740" customWidth="1"/>
    <col min="1285" max="1285" width="14.42578125" style="740" customWidth="1"/>
    <col min="1286" max="1286" width="11.85546875" style="740" customWidth="1"/>
    <col min="1287" max="1287" width="16.28515625" style="740" customWidth="1"/>
    <col min="1288" max="1288" width="10.7109375" style="740" customWidth="1"/>
    <col min="1289" max="1289" width="18.7109375" style="740" customWidth="1"/>
    <col min="1290" max="1290" width="12.7109375" style="740" customWidth="1"/>
    <col min="1291" max="1291" width="13" style="740" customWidth="1"/>
    <col min="1292" max="1292" width="19" style="740" customWidth="1"/>
    <col min="1293" max="1536" width="9.140625" style="740"/>
    <col min="1537" max="1537" width="6.7109375" style="740" customWidth="1"/>
    <col min="1538" max="1538" width="24.140625" style="740" customWidth="1"/>
    <col min="1539" max="1539" width="10.85546875" style="740" customWidth="1"/>
    <col min="1540" max="1540" width="12.42578125" style="740" customWidth="1"/>
    <col min="1541" max="1541" width="14.42578125" style="740" customWidth="1"/>
    <col min="1542" max="1542" width="11.85546875" style="740" customWidth="1"/>
    <col min="1543" max="1543" width="16.28515625" style="740" customWidth="1"/>
    <col min="1544" max="1544" width="10.7109375" style="740" customWidth="1"/>
    <col min="1545" max="1545" width="18.7109375" style="740" customWidth="1"/>
    <col min="1546" max="1546" width="12.7109375" style="740" customWidth="1"/>
    <col min="1547" max="1547" width="13" style="740" customWidth="1"/>
    <col min="1548" max="1548" width="19" style="740" customWidth="1"/>
    <col min="1549" max="1792" width="9.140625" style="740"/>
    <col min="1793" max="1793" width="6.7109375" style="740" customWidth="1"/>
    <col min="1794" max="1794" width="24.140625" style="740" customWidth="1"/>
    <col min="1795" max="1795" width="10.85546875" style="740" customWidth="1"/>
    <col min="1796" max="1796" width="12.42578125" style="740" customWidth="1"/>
    <col min="1797" max="1797" width="14.42578125" style="740" customWidth="1"/>
    <col min="1798" max="1798" width="11.85546875" style="740" customWidth="1"/>
    <col min="1799" max="1799" width="16.28515625" style="740" customWidth="1"/>
    <col min="1800" max="1800" width="10.7109375" style="740" customWidth="1"/>
    <col min="1801" max="1801" width="18.7109375" style="740" customWidth="1"/>
    <col min="1802" max="1802" width="12.7109375" style="740" customWidth="1"/>
    <col min="1803" max="1803" width="13" style="740" customWidth="1"/>
    <col min="1804" max="1804" width="19" style="740" customWidth="1"/>
    <col min="1805" max="2048" width="9.140625" style="740"/>
    <col min="2049" max="2049" width="6.7109375" style="740" customWidth="1"/>
    <col min="2050" max="2050" width="24.140625" style="740" customWidth="1"/>
    <col min="2051" max="2051" width="10.85546875" style="740" customWidth="1"/>
    <col min="2052" max="2052" width="12.42578125" style="740" customWidth="1"/>
    <col min="2053" max="2053" width="14.42578125" style="740" customWidth="1"/>
    <col min="2054" max="2054" width="11.85546875" style="740" customWidth="1"/>
    <col min="2055" max="2055" width="16.28515625" style="740" customWidth="1"/>
    <col min="2056" max="2056" width="10.7109375" style="740" customWidth="1"/>
    <col min="2057" max="2057" width="18.7109375" style="740" customWidth="1"/>
    <col min="2058" max="2058" width="12.7109375" style="740" customWidth="1"/>
    <col min="2059" max="2059" width="13" style="740" customWidth="1"/>
    <col min="2060" max="2060" width="19" style="740" customWidth="1"/>
    <col min="2061" max="2304" width="9.140625" style="740"/>
    <col min="2305" max="2305" width="6.7109375" style="740" customWidth="1"/>
    <col min="2306" max="2306" width="24.140625" style="740" customWidth="1"/>
    <col min="2307" max="2307" width="10.85546875" style="740" customWidth="1"/>
    <col min="2308" max="2308" width="12.42578125" style="740" customWidth="1"/>
    <col min="2309" max="2309" width="14.42578125" style="740" customWidth="1"/>
    <col min="2310" max="2310" width="11.85546875" style="740" customWidth="1"/>
    <col min="2311" max="2311" width="16.28515625" style="740" customWidth="1"/>
    <col min="2312" max="2312" width="10.7109375" style="740" customWidth="1"/>
    <col min="2313" max="2313" width="18.7109375" style="740" customWidth="1"/>
    <col min="2314" max="2314" width="12.7109375" style="740" customWidth="1"/>
    <col min="2315" max="2315" width="13" style="740" customWidth="1"/>
    <col min="2316" max="2316" width="19" style="740" customWidth="1"/>
    <col min="2317" max="2560" width="9.140625" style="740"/>
    <col min="2561" max="2561" width="6.7109375" style="740" customWidth="1"/>
    <col min="2562" max="2562" width="24.140625" style="740" customWidth="1"/>
    <col min="2563" max="2563" width="10.85546875" style="740" customWidth="1"/>
    <col min="2564" max="2564" width="12.42578125" style="740" customWidth="1"/>
    <col min="2565" max="2565" width="14.42578125" style="740" customWidth="1"/>
    <col min="2566" max="2566" width="11.85546875" style="740" customWidth="1"/>
    <col min="2567" max="2567" width="16.28515625" style="740" customWidth="1"/>
    <col min="2568" max="2568" width="10.7109375" style="740" customWidth="1"/>
    <col min="2569" max="2569" width="18.7109375" style="740" customWidth="1"/>
    <col min="2570" max="2570" width="12.7109375" style="740" customWidth="1"/>
    <col min="2571" max="2571" width="13" style="740" customWidth="1"/>
    <col min="2572" max="2572" width="19" style="740" customWidth="1"/>
    <col min="2573" max="2816" width="9.140625" style="740"/>
    <col min="2817" max="2817" width="6.7109375" style="740" customWidth="1"/>
    <col min="2818" max="2818" width="24.140625" style="740" customWidth="1"/>
    <col min="2819" max="2819" width="10.85546875" style="740" customWidth="1"/>
    <col min="2820" max="2820" width="12.42578125" style="740" customWidth="1"/>
    <col min="2821" max="2821" width="14.42578125" style="740" customWidth="1"/>
    <col min="2822" max="2822" width="11.85546875" style="740" customWidth="1"/>
    <col min="2823" max="2823" width="16.28515625" style="740" customWidth="1"/>
    <col min="2824" max="2824" width="10.7109375" style="740" customWidth="1"/>
    <col min="2825" max="2825" width="18.7109375" style="740" customWidth="1"/>
    <col min="2826" max="2826" width="12.7109375" style="740" customWidth="1"/>
    <col min="2827" max="2827" width="13" style="740" customWidth="1"/>
    <col min="2828" max="2828" width="19" style="740" customWidth="1"/>
    <col min="2829" max="3072" width="9.140625" style="740"/>
    <col min="3073" max="3073" width="6.7109375" style="740" customWidth="1"/>
    <col min="3074" max="3074" width="24.140625" style="740" customWidth="1"/>
    <col min="3075" max="3075" width="10.85546875" style="740" customWidth="1"/>
    <col min="3076" max="3076" width="12.42578125" style="740" customWidth="1"/>
    <col min="3077" max="3077" width="14.42578125" style="740" customWidth="1"/>
    <col min="3078" max="3078" width="11.85546875" style="740" customWidth="1"/>
    <col min="3079" max="3079" width="16.28515625" style="740" customWidth="1"/>
    <col min="3080" max="3080" width="10.7109375" style="740" customWidth="1"/>
    <col min="3081" max="3081" width="18.7109375" style="740" customWidth="1"/>
    <col min="3082" max="3082" width="12.7109375" style="740" customWidth="1"/>
    <col min="3083" max="3083" width="13" style="740" customWidth="1"/>
    <col min="3084" max="3084" width="19" style="740" customWidth="1"/>
    <col min="3085" max="3328" width="9.140625" style="740"/>
    <col min="3329" max="3329" width="6.7109375" style="740" customWidth="1"/>
    <col min="3330" max="3330" width="24.140625" style="740" customWidth="1"/>
    <col min="3331" max="3331" width="10.85546875" style="740" customWidth="1"/>
    <col min="3332" max="3332" width="12.42578125" style="740" customWidth="1"/>
    <col min="3333" max="3333" width="14.42578125" style="740" customWidth="1"/>
    <col min="3334" max="3334" width="11.85546875" style="740" customWidth="1"/>
    <col min="3335" max="3335" width="16.28515625" style="740" customWidth="1"/>
    <col min="3336" max="3336" width="10.7109375" style="740" customWidth="1"/>
    <col min="3337" max="3337" width="18.7109375" style="740" customWidth="1"/>
    <col min="3338" max="3338" width="12.7109375" style="740" customWidth="1"/>
    <col min="3339" max="3339" width="13" style="740" customWidth="1"/>
    <col min="3340" max="3340" width="19" style="740" customWidth="1"/>
    <col min="3341" max="3584" width="9.140625" style="740"/>
    <col min="3585" max="3585" width="6.7109375" style="740" customWidth="1"/>
    <col min="3586" max="3586" width="24.140625" style="740" customWidth="1"/>
    <col min="3587" max="3587" width="10.85546875" style="740" customWidth="1"/>
    <col min="3588" max="3588" width="12.42578125" style="740" customWidth="1"/>
    <col min="3589" max="3589" width="14.42578125" style="740" customWidth="1"/>
    <col min="3590" max="3590" width="11.85546875" style="740" customWidth="1"/>
    <col min="3591" max="3591" width="16.28515625" style="740" customWidth="1"/>
    <col min="3592" max="3592" width="10.7109375" style="740" customWidth="1"/>
    <col min="3593" max="3593" width="18.7109375" style="740" customWidth="1"/>
    <col min="3594" max="3594" width="12.7109375" style="740" customWidth="1"/>
    <col min="3595" max="3595" width="13" style="740" customWidth="1"/>
    <col min="3596" max="3596" width="19" style="740" customWidth="1"/>
    <col min="3597" max="3840" width="9.140625" style="740"/>
    <col min="3841" max="3841" width="6.7109375" style="740" customWidth="1"/>
    <col min="3842" max="3842" width="24.140625" style="740" customWidth="1"/>
    <col min="3843" max="3843" width="10.85546875" style="740" customWidth="1"/>
    <col min="3844" max="3844" width="12.42578125" style="740" customWidth="1"/>
    <col min="3845" max="3845" width="14.42578125" style="740" customWidth="1"/>
    <col min="3846" max="3846" width="11.85546875" style="740" customWidth="1"/>
    <col min="3847" max="3847" width="16.28515625" style="740" customWidth="1"/>
    <col min="3848" max="3848" width="10.7109375" style="740" customWidth="1"/>
    <col min="3849" max="3849" width="18.7109375" style="740" customWidth="1"/>
    <col min="3850" max="3850" width="12.7109375" style="740" customWidth="1"/>
    <col min="3851" max="3851" width="13" style="740" customWidth="1"/>
    <col min="3852" max="3852" width="19" style="740" customWidth="1"/>
    <col min="3853" max="4096" width="9.140625" style="740"/>
    <col min="4097" max="4097" width="6.7109375" style="740" customWidth="1"/>
    <col min="4098" max="4098" width="24.140625" style="740" customWidth="1"/>
    <col min="4099" max="4099" width="10.85546875" style="740" customWidth="1"/>
    <col min="4100" max="4100" width="12.42578125" style="740" customWidth="1"/>
    <col min="4101" max="4101" width="14.42578125" style="740" customWidth="1"/>
    <col min="4102" max="4102" width="11.85546875" style="740" customWidth="1"/>
    <col min="4103" max="4103" width="16.28515625" style="740" customWidth="1"/>
    <col min="4104" max="4104" width="10.7109375" style="740" customWidth="1"/>
    <col min="4105" max="4105" width="18.7109375" style="740" customWidth="1"/>
    <col min="4106" max="4106" width="12.7109375" style="740" customWidth="1"/>
    <col min="4107" max="4107" width="13" style="740" customWidth="1"/>
    <col min="4108" max="4108" width="19" style="740" customWidth="1"/>
    <col min="4109" max="4352" width="9.140625" style="740"/>
    <col min="4353" max="4353" width="6.7109375" style="740" customWidth="1"/>
    <col min="4354" max="4354" width="24.140625" style="740" customWidth="1"/>
    <col min="4355" max="4355" width="10.85546875" style="740" customWidth="1"/>
    <col min="4356" max="4356" width="12.42578125" style="740" customWidth="1"/>
    <col min="4357" max="4357" width="14.42578125" style="740" customWidth="1"/>
    <col min="4358" max="4358" width="11.85546875" style="740" customWidth="1"/>
    <col min="4359" max="4359" width="16.28515625" style="740" customWidth="1"/>
    <col min="4360" max="4360" width="10.7109375" style="740" customWidth="1"/>
    <col min="4361" max="4361" width="18.7109375" style="740" customWidth="1"/>
    <col min="4362" max="4362" width="12.7109375" style="740" customWidth="1"/>
    <col min="4363" max="4363" width="13" style="740" customWidth="1"/>
    <col min="4364" max="4364" width="19" style="740" customWidth="1"/>
    <col min="4365" max="4608" width="9.140625" style="740"/>
    <col min="4609" max="4609" width="6.7109375" style="740" customWidth="1"/>
    <col min="4610" max="4610" width="24.140625" style="740" customWidth="1"/>
    <col min="4611" max="4611" width="10.85546875" style="740" customWidth="1"/>
    <col min="4612" max="4612" width="12.42578125" style="740" customWidth="1"/>
    <col min="4613" max="4613" width="14.42578125" style="740" customWidth="1"/>
    <col min="4614" max="4614" width="11.85546875" style="740" customWidth="1"/>
    <col min="4615" max="4615" width="16.28515625" style="740" customWidth="1"/>
    <col min="4616" max="4616" width="10.7109375" style="740" customWidth="1"/>
    <col min="4617" max="4617" width="18.7109375" style="740" customWidth="1"/>
    <col min="4618" max="4618" width="12.7109375" style="740" customWidth="1"/>
    <col min="4619" max="4619" width="13" style="740" customWidth="1"/>
    <col min="4620" max="4620" width="19" style="740" customWidth="1"/>
    <col min="4621" max="4864" width="9.140625" style="740"/>
    <col min="4865" max="4865" width="6.7109375" style="740" customWidth="1"/>
    <col min="4866" max="4866" width="24.140625" style="740" customWidth="1"/>
    <col min="4867" max="4867" width="10.85546875" style="740" customWidth="1"/>
    <col min="4868" max="4868" width="12.42578125" style="740" customWidth="1"/>
    <col min="4869" max="4869" width="14.42578125" style="740" customWidth="1"/>
    <col min="4870" max="4870" width="11.85546875" style="740" customWidth="1"/>
    <col min="4871" max="4871" width="16.28515625" style="740" customWidth="1"/>
    <col min="4872" max="4872" width="10.7109375" style="740" customWidth="1"/>
    <col min="4873" max="4873" width="18.7109375" style="740" customWidth="1"/>
    <col min="4874" max="4874" width="12.7109375" style="740" customWidth="1"/>
    <col min="4875" max="4875" width="13" style="740" customWidth="1"/>
    <col min="4876" max="4876" width="19" style="740" customWidth="1"/>
    <col min="4877" max="5120" width="9.140625" style="740"/>
    <col min="5121" max="5121" width="6.7109375" style="740" customWidth="1"/>
    <col min="5122" max="5122" width="24.140625" style="740" customWidth="1"/>
    <col min="5123" max="5123" width="10.85546875" style="740" customWidth="1"/>
    <col min="5124" max="5124" width="12.42578125" style="740" customWidth="1"/>
    <col min="5125" max="5125" width="14.42578125" style="740" customWidth="1"/>
    <col min="5126" max="5126" width="11.85546875" style="740" customWidth="1"/>
    <col min="5127" max="5127" width="16.28515625" style="740" customWidth="1"/>
    <col min="5128" max="5128" width="10.7109375" style="740" customWidth="1"/>
    <col min="5129" max="5129" width="18.7109375" style="740" customWidth="1"/>
    <col min="5130" max="5130" width="12.7109375" style="740" customWidth="1"/>
    <col min="5131" max="5131" width="13" style="740" customWidth="1"/>
    <col min="5132" max="5132" width="19" style="740" customWidth="1"/>
    <col min="5133" max="5376" width="9.140625" style="740"/>
    <col min="5377" max="5377" width="6.7109375" style="740" customWidth="1"/>
    <col min="5378" max="5378" width="24.140625" style="740" customWidth="1"/>
    <col min="5379" max="5379" width="10.85546875" style="740" customWidth="1"/>
    <col min="5380" max="5380" width="12.42578125" style="740" customWidth="1"/>
    <col min="5381" max="5381" width="14.42578125" style="740" customWidth="1"/>
    <col min="5382" max="5382" width="11.85546875" style="740" customWidth="1"/>
    <col min="5383" max="5383" width="16.28515625" style="740" customWidth="1"/>
    <col min="5384" max="5384" width="10.7109375" style="740" customWidth="1"/>
    <col min="5385" max="5385" width="18.7109375" style="740" customWidth="1"/>
    <col min="5386" max="5386" width="12.7109375" style="740" customWidth="1"/>
    <col min="5387" max="5387" width="13" style="740" customWidth="1"/>
    <col min="5388" max="5388" width="19" style="740" customWidth="1"/>
    <col min="5389" max="5632" width="9.140625" style="740"/>
    <col min="5633" max="5633" width="6.7109375" style="740" customWidth="1"/>
    <col min="5634" max="5634" width="24.140625" style="740" customWidth="1"/>
    <col min="5635" max="5635" width="10.85546875" style="740" customWidth="1"/>
    <col min="5636" max="5636" width="12.42578125" style="740" customWidth="1"/>
    <col min="5637" max="5637" width="14.42578125" style="740" customWidth="1"/>
    <col min="5638" max="5638" width="11.85546875" style="740" customWidth="1"/>
    <col min="5639" max="5639" width="16.28515625" style="740" customWidth="1"/>
    <col min="5640" max="5640" width="10.7109375" style="740" customWidth="1"/>
    <col min="5641" max="5641" width="18.7109375" style="740" customWidth="1"/>
    <col min="5642" max="5642" width="12.7109375" style="740" customWidth="1"/>
    <col min="5643" max="5643" width="13" style="740" customWidth="1"/>
    <col min="5644" max="5644" width="19" style="740" customWidth="1"/>
    <col min="5645" max="5888" width="9.140625" style="740"/>
    <col min="5889" max="5889" width="6.7109375" style="740" customWidth="1"/>
    <col min="5890" max="5890" width="24.140625" style="740" customWidth="1"/>
    <col min="5891" max="5891" width="10.85546875" style="740" customWidth="1"/>
    <col min="5892" max="5892" width="12.42578125" style="740" customWidth="1"/>
    <col min="5893" max="5893" width="14.42578125" style="740" customWidth="1"/>
    <col min="5894" max="5894" width="11.85546875" style="740" customWidth="1"/>
    <col min="5895" max="5895" width="16.28515625" style="740" customWidth="1"/>
    <col min="5896" max="5896" width="10.7109375" style="740" customWidth="1"/>
    <col min="5897" max="5897" width="18.7109375" style="740" customWidth="1"/>
    <col min="5898" max="5898" width="12.7109375" style="740" customWidth="1"/>
    <col min="5899" max="5899" width="13" style="740" customWidth="1"/>
    <col min="5900" max="5900" width="19" style="740" customWidth="1"/>
    <col min="5901" max="6144" width="9.140625" style="740"/>
    <col min="6145" max="6145" width="6.7109375" style="740" customWidth="1"/>
    <col min="6146" max="6146" width="24.140625" style="740" customWidth="1"/>
    <col min="6147" max="6147" width="10.85546875" style="740" customWidth="1"/>
    <col min="6148" max="6148" width="12.42578125" style="740" customWidth="1"/>
    <col min="6149" max="6149" width="14.42578125" style="740" customWidth="1"/>
    <col min="6150" max="6150" width="11.85546875" style="740" customWidth="1"/>
    <col min="6151" max="6151" width="16.28515625" style="740" customWidth="1"/>
    <col min="6152" max="6152" width="10.7109375" style="740" customWidth="1"/>
    <col min="6153" max="6153" width="18.7109375" style="740" customWidth="1"/>
    <col min="6154" max="6154" width="12.7109375" style="740" customWidth="1"/>
    <col min="6155" max="6155" width="13" style="740" customWidth="1"/>
    <col min="6156" max="6156" width="19" style="740" customWidth="1"/>
    <col min="6157" max="6400" width="9.140625" style="740"/>
    <col min="6401" max="6401" width="6.7109375" style="740" customWidth="1"/>
    <col min="6402" max="6402" width="24.140625" style="740" customWidth="1"/>
    <col min="6403" max="6403" width="10.85546875" style="740" customWidth="1"/>
    <col min="6404" max="6404" width="12.42578125" style="740" customWidth="1"/>
    <col min="6405" max="6405" width="14.42578125" style="740" customWidth="1"/>
    <col min="6406" max="6406" width="11.85546875" style="740" customWidth="1"/>
    <col min="6407" max="6407" width="16.28515625" style="740" customWidth="1"/>
    <col min="6408" max="6408" width="10.7109375" style="740" customWidth="1"/>
    <col min="6409" max="6409" width="18.7109375" style="740" customWidth="1"/>
    <col min="6410" max="6410" width="12.7109375" style="740" customWidth="1"/>
    <col min="6411" max="6411" width="13" style="740" customWidth="1"/>
    <col min="6412" max="6412" width="19" style="740" customWidth="1"/>
    <col min="6413" max="6656" width="9.140625" style="740"/>
    <col min="6657" max="6657" width="6.7109375" style="740" customWidth="1"/>
    <col min="6658" max="6658" width="24.140625" style="740" customWidth="1"/>
    <col min="6659" max="6659" width="10.85546875" style="740" customWidth="1"/>
    <col min="6660" max="6660" width="12.42578125" style="740" customWidth="1"/>
    <col min="6661" max="6661" width="14.42578125" style="740" customWidth="1"/>
    <col min="6662" max="6662" width="11.85546875" style="740" customWidth="1"/>
    <col min="6663" max="6663" width="16.28515625" style="740" customWidth="1"/>
    <col min="6664" max="6664" width="10.7109375" style="740" customWidth="1"/>
    <col min="6665" max="6665" width="18.7109375" style="740" customWidth="1"/>
    <col min="6666" max="6666" width="12.7109375" style="740" customWidth="1"/>
    <col min="6667" max="6667" width="13" style="740" customWidth="1"/>
    <col min="6668" max="6668" width="19" style="740" customWidth="1"/>
    <col min="6669" max="6912" width="9.140625" style="740"/>
    <col min="6913" max="6913" width="6.7109375" style="740" customWidth="1"/>
    <col min="6914" max="6914" width="24.140625" style="740" customWidth="1"/>
    <col min="6915" max="6915" width="10.85546875" style="740" customWidth="1"/>
    <col min="6916" max="6916" width="12.42578125" style="740" customWidth="1"/>
    <col min="6917" max="6917" width="14.42578125" style="740" customWidth="1"/>
    <col min="6918" max="6918" width="11.85546875" style="740" customWidth="1"/>
    <col min="6919" max="6919" width="16.28515625" style="740" customWidth="1"/>
    <col min="6920" max="6920" width="10.7109375" style="740" customWidth="1"/>
    <col min="6921" max="6921" width="18.7109375" style="740" customWidth="1"/>
    <col min="6922" max="6922" width="12.7109375" style="740" customWidth="1"/>
    <col min="6923" max="6923" width="13" style="740" customWidth="1"/>
    <col min="6924" max="6924" width="19" style="740" customWidth="1"/>
    <col min="6925" max="7168" width="9.140625" style="740"/>
    <col min="7169" max="7169" width="6.7109375" style="740" customWidth="1"/>
    <col min="7170" max="7170" width="24.140625" style="740" customWidth="1"/>
    <col min="7171" max="7171" width="10.85546875" style="740" customWidth="1"/>
    <col min="7172" max="7172" width="12.42578125" style="740" customWidth="1"/>
    <col min="7173" max="7173" width="14.42578125" style="740" customWidth="1"/>
    <col min="7174" max="7174" width="11.85546875" style="740" customWidth="1"/>
    <col min="7175" max="7175" width="16.28515625" style="740" customWidth="1"/>
    <col min="7176" max="7176" width="10.7109375" style="740" customWidth="1"/>
    <col min="7177" max="7177" width="18.7109375" style="740" customWidth="1"/>
    <col min="7178" max="7178" width="12.7109375" style="740" customWidth="1"/>
    <col min="7179" max="7179" width="13" style="740" customWidth="1"/>
    <col min="7180" max="7180" width="19" style="740" customWidth="1"/>
    <col min="7181" max="7424" width="9.140625" style="740"/>
    <col min="7425" max="7425" width="6.7109375" style="740" customWidth="1"/>
    <col min="7426" max="7426" width="24.140625" style="740" customWidth="1"/>
    <col min="7427" max="7427" width="10.85546875" style="740" customWidth="1"/>
    <col min="7428" max="7428" width="12.42578125" style="740" customWidth="1"/>
    <col min="7429" max="7429" width="14.42578125" style="740" customWidth="1"/>
    <col min="7430" max="7430" width="11.85546875" style="740" customWidth="1"/>
    <col min="7431" max="7431" width="16.28515625" style="740" customWidth="1"/>
    <col min="7432" max="7432" width="10.7109375" style="740" customWidth="1"/>
    <col min="7433" max="7433" width="18.7109375" style="740" customWidth="1"/>
    <col min="7434" max="7434" width="12.7109375" style="740" customWidth="1"/>
    <col min="7435" max="7435" width="13" style="740" customWidth="1"/>
    <col min="7436" max="7436" width="19" style="740" customWidth="1"/>
    <col min="7437" max="7680" width="9.140625" style="740"/>
    <col min="7681" max="7681" width="6.7109375" style="740" customWidth="1"/>
    <col min="7682" max="7682" width="24.140625" style="740" customWidth="1"/>
    <col min="7683" max="7683" width="10.85546875" style="740" customWidth="1"/>
    <col min="7684" max="7684" width="12.42578125" style="740" customWidth="1"/>
    <col min="7685" max="7685" width="14.42578125" style="740" customWidth="1"/>
    <col min="7686" max="7686" width="11.85546875" style="740" customWidth="1"/>
    <col min="7687" max="7687" width="16.28515625" style="740" customWidth="1"/>
    <col min="7688" max="7688" width="10.7109375" style="740" customWidth="1"/>
    <col min="7689" max="7689" width="18.7109375" style="740" customWidth="1"/>
    <col min="7690" max="7690" width="12.7109375" style="740" customWidth="1"/>
    <col min="7691" max="7691" width="13" style="740" customWidth="1"/>
    <col min="7692" max="7692" width="19" style="740" customWidth="1"/>
    <col min="7693" max="7936" width="9.140625" style="740"/>
    <col min="7937" max="7937" width="6.7109375" style="740" customWidth="1"/>
    <col min="7938" max="7938" width="24.140625" style="740" customWidth="1"/>
    <col min="7939" max="7939" width="10.85546875" style="740" customWidth="1"/>
    <col min="7940" max="7940" width="12.42578125" style="740" customWidth="1"/>
    <col min="7941" max="7941" width="14.42578125" style="740" customWidth="1"/>
    <col min="7942" max="7942" width="11.85546875" style="740" customWidth="1"/>
    <col min="7943" max="7943" width="16.28515625" style="740" customWidth="1"/>
    <col min="7944" max="7944" width="10.7109375" style="740" customWidth="1"/>
    <col min="7945" max="7945" width="18.7109375" style="740" customWidth="1"/>
    <col min="7946" max="7946" width="12.7109375" style="740" customWidth="1"/>
    <col min="7947" max="7947" width="13" style="740" customWidth="1"/>
    <col min="7948" max="7948" width="19" style="740" customWidth="1"/>
    <col min="7949" max="8192" width="9.140625" style="740"/>
    <col min="8193" max="8193" width="6.7109375" style="740" customWidth="1"/>
    <col min="8194" max="8194" width="24.140625" style="740" customWidth="1"/>
    <col min="8195" max="8195" width="10.85546875" style="740" customWidth="1"/>
    <col min="8196" max="8196" width="12.42578125" style="740" customWidth="1"/>
    <col min="8197" max="8197" width="14.42578125" style="740" customWidth="1"/>
    <col min="8198" max="8198" width="11.85546875" style="740" customWidth="1"/>
    <col min="8199" max="8199" width="16.28515625" style="740" customWidth="1"/>
    <col min="8200" max="8200" width="10.7109375" style="740" customWidth="1"/>
    <col min="8201" max="8201" width="18.7109375" style="740" customWidth="1"/>
    <col min="8202" max="8202" width="12.7109375" style="740" customWidth="1"/>
    <col min="8203" max="8203" width="13" style="740" customWidth="1"/>
    <col min="8204" max="8204" width="19" style="740" customWidth="1"/>
    <col min="8205" max="8448" width="9.140625" style="740"/>
    <col min="8449" max="8449" width="6.7109375" style="740" customWidth="1"/>
    <col min="8450" max="8450" width="24.140625" style="740" customWidth="1"/>
    <col min="8451" max="8451" width="10.85546875" style="740" customWidth="1"/>
    <col min="8452" max="8452" width="12.42578125" style="740" customWidth="1"/>
    <col min="8453" max="8453" width="14.42578125" style="740" customWidth="1"/>
    <col min="8454" max="8454" width="11.85546875" style="740" customWidth="1"/>
    <col min="8455" max="8455" width="16.28515625" style="740" customWidth="1"/>
    <col min="8456" max="8456" width="10.7109375" style="740" customWidth="1"/>
    <col min="8457" max="8457" width="18.7109375" style="740" customWidth="1"/>
    <col min="8458" max="8458" width="12.7109375" style="740" customWidth="1"/>
    <col min="8459" max="8459" width="13" style="740" customWidth="1"/>
    <col min="8460" max="8460" width="19" style="740" customWidth="1"/>
    <col min="8461" max="8704" width="9.140625" style="740"/>
    <col min="8705" max="8705" width="6.7109375" style="740" customWidth="1"/>
    <col min="8706" max="8706" width="24.140625" style="740" customWidth="1"/>
    <col min="8707" max="8707" width="10.85546875" style="740" customWidth="1"/>
    <col min="8708" max="8708" width="12.42578125" style="740" customWidth="1"/>
    <col min="8709" max="8709" width="14.42578125" style="740" customWidth="1"/>
    <col min="8710" max="8710" width="11.85546875" style="740" customWidth="1"/>
    <col min="8711" max="8711" width="16.28515625" style="740" customWidth="1"/>
    <col min="8712" max="8712" width="10.7109375" style="740" customWidth="1"/>
    <col min="8713" max="8713" width="18.7109375" style="740" customWidth="1"/>
    <col min="8714" max="8714" width="12.7109375" style="740" customWidth="1"/>
    <col min="8715" max="8715" width="13" style="740" customWidth="1"/>
    <col min="8716" max="8716" width="19" style="740" customWidth="1"/>
    <col min="8717" max="8960" width="9.140625" style="740"/>
    <col min="8961" max="8961" width="6.7109375" style="740" customWidth="1"/>
    <col min="8962" max="8962" width="24.140625" style="740" customWidth="1"/>
    <col min="8963" max="8963" width="10.85546875" style="740" customWidth="1"/>
    <col min="8964" max="8964" width="12.42578125" style="740" customWidth="1"/>
    <col min="8965" max="8965" width="14.42578125" style="740" customWidth="1"/>
    <col min="8966" max="8966" width="11.85546875" style="740" customWidth="1"/>
    <col min="8967" max="8967" width="16.28515625" style="740" customWidth="1"/>
    <col min="8968" max="8968" width="10.7109375" style="740" customWidth="1"/>
    <col min="8969" max="8969" width="18.7109375" style="740" customWidth="1"/>
    <col min="8970" max="8970" width="12.7109375" style="740" customWidth="1"/>
    <col min="8971" max="8971" width="13" style="740" customWidth="1"/>
    <col min="8972" max="8972" width="19" style="740" customWidth="1"/>
    <col min="8973" max="9216" width="9.140625" style="740"/>
    <col min="9217" max="9217" width="6.7109375" style="740" customWidth="1"/>
    <col min="9218" max="9218" width="24.140625" style="740" customWidth="1"/>
    <col min="9219" max="9219" width="10.85546875" style="740" customWidth="1"/>
    <col min="9220" max="9220" width="12.42578125" style="740" customWidth="1"/>
    <col min="9221" max="9221" width="14.42578125" style="740" customWidth="1"/>
    <col min="9222" max="9222" width="11.85546875" style="740" customWidth="1"/>
    <col min="9223" max="9223" width="16.28515625" style="740" customWidth="1"/>
    <col min="9224" max="9224" width="10.7109375" style="740" customWidth="1"/>
    <col min="9225" max="9225" width="18.7109375" style="740" customWidth="1"/>
    <col min="9226" max="9226" width="12.7109375" style="740" customWidth="1"/>
    <col min="9227" max="9227" width="13" style="740" customWidth="1"/>
    <col min="9228" max="9228" width="19" style="740" customWidth="1"/>
    <col min="9229" max="9472" width="9.140625" style="740"/>
    <col min="9473" max="9473" width="6.7109375" style="740" customWidth="1"/>
    <col min="9474" max="9474" width="24.140625" style="740" customWidth="1"/>
    <col min="9475" max="9475" width="10.85546875" style="740" customWidth="1"/>
    <col min="9476" max="9476" width="12.42578125" style="740" customWidth="1"/>
    <col min="9477" max="9477" width="14.42578125" style="740" customWidth="1"/>
    <col min="9478" max="9478" width="11.85546875" style="740" customWidth="1"/>
    <col min="9479" max="9479" width="16.28515625" style="740" customWidth="1"/>
    <col min="9480" max="9480" width="10.7109375" style="740" customWidth="1"/>
    <col min="9481" max="9481" width="18.7109375" style="740" customWidth="1"/>
    <col min="9482" max="9482" width="12.7109375" style="740" customWidth="1"/>
    <col min="9483" max="9483" width="13" style="740" customWidth="1"/>
    <col min="9484" max="9484" width="19" style="740" customWidth="1"/>
    <col min="9485" max="9728" width="9.140625" style="740"/>
    <col min="9729" max="9729" width="6.7109375" style="740" customWidth="1"/>
    <col min="9730" max="9730" width="24.140625" style="740" customWidth="1"/>
    <col min="9731" max="9731" width="10.85546875" style="740" customWidth="1"/>
    <col min="9732" max="9732" width="12.42578125" style="740" customWidth="1"/>
    <col min="9733" max="9733" width="14.42578125" style="740" customWidth="1"/>
    <col min="9734" max="9734" width="11.85546875" style="740" customWidth="1"/>
    <col min="9735" max="9735" width="16.28515625" style="740" customWidth="1"/>
    <col min="9736" max="9736" width="10.7109375" style="740" customWidth="1"/>
    <col min="9737" max="9737" width="18.7109375" style="740" customWidth="1"/>
    <col min="9738" max="9738" width="12.7109375" style="740" customWidth="1"/>
    <col min="9739" max="9739" width="13" style="740" customWidth="1"/>
    <col min="9740" max="9740" width="19" style="740" customWidth="1"/>
    <col min="9741" max="9984" width="9.140625" style="740"/>
    <col min="9985" max="9985" width="6.7109375" style="740" customWidth="1"/>
    <col min="9986" max="9986" width="24.140625" style="740" customWidth="1"/>
    <col min="9987" max="9987" width="10.85546875" style="740" customWidth="1"/>
    <col min="9988" max="9988" width="12.42578125" style="740" customWidth="1"/>
    <col min="9989" max="9989" width="14.42578125" style="740" customWidth="1"/>
    <col min="9990" max="9990" width="11.85546875" style="740" customWidth="1"/>
    <col min="9991" max="9991" width="16.28515625" style="740" customWidth="1"/>
    <col min="9992" max="9992" width="10.7109375" style="740" customWidth="1"/>
    <col min="9993" max="9993" width="18.7109375" style="740" customWidth="1"/>
    <col min="9994" max="9994" width="12.7109375" style="740" customWidth="1"/>
    <col min="9995" max="9995" width="13" style="740" customWidth="1"/>
    <col min="9996" max="9996" width="19" style="740" customWidth="1"/>
    <col min="9997" max="10240" width="9.140625" style="740"/>
    <col min="10241" max="10241" width="6.7109375" style="740" customWidth="1"/>
    <col min="10242" max="10242" width="24.140625" style="740" customWidth="1"/>
    <col min="10243" max="10243" width="10.85546875" style="740" customWidth="1"/>
    <col min="10244" max="10244" width="12.42578125" style="740" customWidth="1"/>
    <col min="10245" max="10245" width="14.42578125" style="740" customWidth="1"/>
    <col min="10246" max="10246" width="11.85546875" style="740" customWidth="1"/>
    <col min="10247" max="10247" width="16.28515625" style="740" customWidth="1"/>
    <col min="10248" max="10248" width="10.7109375" style="740" customWidth="1"/>
    <col min="10249" max="10249" width="18.7109375" style="740" customWidth="1"/>
    <col min="10250" max="10250" width="12.7109375" style="740" customWidth="1"/>
    <col min="10251" max="10251" width="13" style="740" customWidth="1"/>
    <col min="10252" max="10252" width="19" style="740" customWidth="1"/>
    <col min="10253" max="10496" width="9.140625" style="740"/>
    <col min="10497" max="10497" width="6.7109375" style="740" customWidth="1"/>
    <col min="10498" max="10498" width="24.140625" style="740" customWidth="1"/>
    <col min="10499" max="10499" width="10.85546875" style="740" customWidth="1"/>
    <col min="10500" max="10500" width="12.42578125" style="740" customWidth="1"/>
    <col min="10501" max="10501" width="14.42578125" style="740" customWidth="1"/>
    <col min="10502" max="10502" width="11.85546875" style="740" customWidth="1"/>
    <col min="10503" max="10503" width="16.28515625" style="740" customWidth="1"/>
    <col min="10504" max="10504" width="10.7109375" style="740" customWidth="1"/>
    <col min="10505" max="10505" width="18.7109375" style="740" customWidth="1"/>
    <col min="10506" max="10506" width="12.7109375" style="740" customWidth="1"/>
    <col min="10507" max="10507" width="13" style="740" customWidth="1"/>
    <col min="10508" max="10508" width="19" style="740" customWidth="1"/>
    <col min="10509" max="10752" width="9.140625" style="740"/>
    <col min="10753" max="10753" width="6.7109375" style="740" customWidth="1"/>
    <col min="10754" max="10754" width="24.140625" style="740" customWidth="1"/>
    <col min="10755" max="10755" width="10.85546875" style="740" customWidth="1"/>
    <col min="10756" max="10756" width="12.42578125" style="740" customWidth="1"/>
    <col min="10757" max="10757" width="14.42578125" style="740" customWidth="1"/>
    <col min="10758" max="10758" width="11.85546875" style="740" customWidth="1"/>
    <col min="10759" max="10759" width="16.28515625" style="740" customWidth="1"/>
    <col min="10760" max="10760" width="10.7109375" style="740" customWidth="1"/>
    <col min="10761" max="10761" width="18.7109375" style="740" customWidth="1"/>
    <col min="10762" max="10762" width="12.7109375" style="740" customWidth="1"/>
    <col min="10763" max="10763" width="13" style="740" customWidth="1"/>
    <col min="10764" max="10764" width="19" style="740" customWidth="1"/>
    <col min="10765" max="11008" width="9.140625" style="740"/>
    <col min="11009" max="11009" width="6.7109375" style="740" customWidth="1"/>
    <col min="11010" max="11010" width="24.140625" style="740" customWidth="1"/>
    <col min="11011" max="11011" width="10.85546875" style="740" customWidth="1"/>
    <col min="11012" max="11012" width="12.42578125" style="740" customWidth="1"/>
    <col min="11013" max="11013" width="14.42578125" style="740" customWidth="1"/>
    <col min="11014" max="11014" width="11.85546875" style="740" customWidth="1"/>
    <col min="11015" max="11015" width="16.28515625" style="740" customWidth="1"/>
    <col min="11016" max="11016" width="10.7109375" style="740" customWidth="1"/>
    <col min="11017" max="11017" width="18.7109375" style="740" customWidth="1"/>
    <col min="11018" max="11018" width="12.7109375" style="740" customWidth="1"/>
    <col min="11019" max="11019" width="13" style="740" customWidth="1"/>
    <col min="11020" max="11020" width="19" style="740" customWidth="1"/>
    <col min="11021" max="11264" width="9.140625" style="740"/>
    <col min="11265" max="11265" width="6.7109375" style="740" customWidth="1"/>
    <col min="11266" max="11266" width="24.140625" style="740" customWidth="1"/>
    <col min="11267" max="11267" width="10.85546875" style="740" customWidth="1"/>
    <col min="11268" max="11268" width="12.42578125" style="740" customWidth="1"/>
    <col min="11269" max="11269" width="14.42578125" style="740" customWidth="1"/>
    <col min="11270" max="11270" width="11.85546875" style="740" customWidth="1"/>
    <col min="11271" max="11271" width="16.28515625" style="740" customWidth="1"/>
    <col min="11272" max="11272" width="10.7109375" style="740" customWidth="1"/>
    <col min="11273" max="11273" width="18.7109375" style="740" customWidth="1"/>
    <col min="11274" max="11274" width="12.7109375" style="740" customWidth="1"/>
    <col min="11275" max="11275" width="13" style="740" customWidth="1"/>
    <col min="11276" max="11276" width="19" style="740" customWidth="1"/>
    <col min="11277" max="11520" width="9.140625" style="740"/>
    <col min="11521" max="11521" width="6.7109375" style="740" customWidth="1"/>
    <col min="11522" max="11522" width="24.140625" style="740" customWidth="1"/>
    <col min="11523" max="11523" width="10.85546875" style="740" customWidth="1"/>
    <col min="11524" max="11524" width="12.42578125" style="740" customWidth="1"/>
    <col min="11525" max="11525" width="14.42578125" style="740" customWidth="1"/>
    <col min="11526" max="11526" width="11.85546875" style="740" customWidth="1"/>
    <col min="11527" max="11527" width="16.28515625" style="740" customWidth="1"/>
    <col min="11528" max="11528" width="10.7109375" style="740" customWidth="1"/>
    <col min="11529" max="11529" width="18.7109375" style="740" customWidth="1"/>
    <col min="11530" max="11530" width="12.7109375" style="740" customWidth="1"/>
    <col min="11531" max="11531" width="13" style="740" customWidth="1"/>
    <col min="11532" max="11532" width="19" style="740" customWidth="1"/>
    <col min="11533" max="11776" width="9.140625" style="740"/>
    <col min="11777" max="11777" width="6.7109375" style="740" customWidth="1"/>
    <col min="11778" max="11778" width="24.140625" style="740" customWidth="1"/>
    <col min="11779" max="11779" width="10.85546875" style="740" customWidth="1"/>
    <col min="11780" max="11780" width="12.42578125" style="740" customWidth="1"/>
    <col min="11781" max="11781" width="14.42578125" style="740" customWidth="1"/>
    <col min="11782" max="11782" width="11.85546875" style="740" customWidth="1"/>
    <col min="11783" max="11783" width="16.28515625" style="740" customWidth="1"/>
    <col min="11784" max="11784" width="10.7109375" style="740" customWidth="1"/>
    <col min="11785" max="11785" width="18.7109375" style="740" customWidth="1"/>
    <col min="11786" max="11786" width="12.7109375" style="740" customWidth="1"/>
    <col min="11787" max="11787" width="13" style="740" customWidth="1"/>
    <col min="11788" max="11788" width="19" style="740" customWidth="1"/>
    <col min="11789" max="12032" width="9.140625" style="740"/>
    <col min="12033" max="12033" width="6.7109375" style="740" customWidth="1"/>
    <col min="12034" max="12034" width="24.140625" style="740" customWidth="1"/>
    <col min="12035" max="12035" width="10.85546875" style="740" customWidth="1"/>
    <col min="12036" max="12036" width="12.42578125" style="740" customWidth="1"/>
    <col min="12037" max="12037" width="14.42578125" style="740" customWidth="1"/>
    <col min="12038" max="12038" width="11.85546875" style="740" customWidth="1"/>
    <col min="12039" max="12039" width="16.28515625" style="740" customWidth="1"/>
    <col min="12040" max="12040" width="10.7109375" style="740" customWidth="1"/>
    <col min="12041" max="12041" width="18.7109375" style="740" customWidth="1"/>
    <col min="12042" max="12042" width="12.7109375" style="740" customWidth="1"/>
    <col min="12043" max="12043" width="13" style="740" customWidth="1"/>
    <col min="12044" max="12044" width="19" style="740" customWidth="1"/>
    <col min="12045" max="12288" width="9.140625" style="740"/>
    <col min="12289" max="12289" width="6.7109375" style="740" customWidth="1"/>
    <col min="12290" max="12290" width="24.140625" style="740" customWidth="1"/>
    <col min="12291" max="12291" width="10.85546875" style="740" customWidth="1"/>
    <col min="12292" max="12292" width="12.42578125" style="740" customWidth="1"/>
    <col min="12293" max="12293" width="14.42578125" style="740" customWidth="1"/>
    <col min="12294" max="12294" width="11.85546875" style="740" customWidth="1"/>
    <col min="12295" max="12295" width="16.28515625" style="740" customWidth="1"/>
    <col min="12296" max="12296" width="10.7109375" style="740" customWidth="1"/>
    <col min="12297" max="12297" width="18.7109375" style="740" customWidth="1"/>
    <col min="12298" max="12298" width="12.7109375" style="740" customWidth="1"/>
    <col min="12299" max="12299" width="13" style="740" customWidth="1"/>
    <col min="12300" max="12300" width="19" style="740" customWidth="1"/>
    <col min="12301" max="12544" width="9.140625" style="740"/>
    <col min="12545" max="12545" width="6.7109375" style="740" customWidth="1"/>
    <col min="12546" max="12546" width="24.140625" style="740" customWidth="1"/>
    <col min="12547" max="12547" width="10.85546875" style="740" customWidth="1"/>
    <col min="12548" max="12548" width="12.42578125" style="740" customWidth="1"/>
    <col min="12549" max="12549" width="14.42578125" style="740" customWidth="1"/>
    <col min="12550" max="12550" width="11.85546875" style="740" customWidth="1"/>
    <col min="12551" max="12551" width="16.28515625" style="740" customWidth="1"/>
    <col min="12552" max="12552" width="10.7109375" style="740" customWidth="1"/>
    <col min="12553" max="12553" width="18.7109375" style="740" customWidth="1"/>
    <col min="12554" max="12554" width="12.7109375" style="740" customWidth="1"/>
    <col min="12555" max="12555" width="13" style="740" customWidth="1"/>
    <col min="12556" max="12556" width="19" style="740" customWidth="1"/>
    <col min="12557" max="12800" width="9.140625" style="740"/>
    <col min="12801" max="12801" width="6.7109375" style="740" customWidth="1"/>
    <col min="12802" max="12802" width="24.140625" style="740" customWidth="1"/>
    <col min="12803" max="12803" width="10.85546875" style="740" customWidth="1"/>
    <col min="12804" max="12804" width="12.42578125" style="740" customWidth="1"/>
    <col min="12805" max="12805" width="14.42578125" style="740" customWidth="1"/>
    <col min="12806" max="12806" width="11.85546875" style="740" customWidth="1"/>
    <col min="12807" max="12807" width="16.28515625" style="740" customWidth="1"/>
    <col min="12808" max="12808" width="10.7109375" style="740" customWidth="1"/>
    <col min="12809" max="12809" width="18.7109375" style="740" customWidth="1"/>
    <col min="12810" max="12810" width="12.7109375" style="740" customWidth="1"/>
    <col min="12811" max="12811" width="13" style="740" customWidth="1"/>
    <col min="12812" max="12812" width="19" style="740" customWidth="1"/>
    <col min="12813" max="13056" width="9.140625" style="740"/>
    <col min="13057" max="13057" width="6.7109375" style="740" customWidth="1"/>
    <col min="13058" max="13058" width="24.140625" style="740" customWidth="1"/>
    <col min="13059" max="13059" width="10.85546875" style="740" customWidth="1"/>
    <col min="13060" max="13060" width="12.42578125" style="740" customWidth="1"/>
    <col min="13061" max="13061" width="14.42578125" style="740" customWidth="1"/>
    <col min="13062" max="13062" width="11.85546875" style="740" customWidth="1"/>
    <col min="13063" max="13063" width="16.28515625" style="740" customWidth="1"/>
    <col min="13064" max="13064" width="10.7109375" style="740" customWidth="1"/>
    <col min="13065" max="13065" width="18.7109375" style="740" customWidth="1"/>
    <col min="13066" max="13066" width="12.7109375" style="740" customWidth="1"/>
    <col min="13067" max="13067" width="13" style="740" customWidth="1"/>
    <col min="13068" max="13068" width="19" style="740" customWidth="1"/>
    <col min="13069" max="13312" width="9.140625" style="740"/>
    <col min="13313" max="13313" width="6.7109375" style="740" customWidth="1"/>
    <col min="13314" max="13314" width="24.140625" style="740" customWidth="1"/>
    <col min="13315" max="13315" width="10.85546875" style="740" customWidth="1"/>
    <col min="13316" max="13316" width="12.42578125" style="740" customWidth="1"/>
    <col min="13317" max="13317" width="14.42578125" style="740" customWidth="1"/>
    <col min="13318" max="13318" width="11.85546875" style="740" customWidth="1"/>
    <col min="13319" max="13319" width="16.28515625" style="740" customWidth="1"/>
    <col min="13320" max="13320" width="10.7109375" style="740" customWidth="1"/>
    <col min="13321" max="13321" width="18.7109375" style="740" customWidth="1"/>
    <col min="13322" max="13322" width="12.7109375" style="740" customWidth="1"/>
    <col min="13323" max="13323" width="13" style="740" customWidth="1"/>
    <col min="13324" max="13324" width="19" style="740" customWidth="1"/>
    <col min="13325" max="13568" width="9.140625" style="740"/>
    <col min="13569" max="13569" width="6.7109375" style="740" customWidth="1"/>
    <col min="13570" max="13570" width="24.140625" style="740" customWidth="1"/>
    <col min="13571" max="13571" width="10.85546875" style="740" customWidth="1"/>
    <col min="13572" max="13572" width="12.42578125" style="740" customWidth="1"/>
    <col min="13573" max="13573" width="14.42578125" style="740" customWidth="1"/>
    <col min="13574" max="13574" width="11.85546875" style="740" customWidth="1"/>
    <col min="13575" max="13575" width="16.28515625" style="740" customWidth="1"/>
    <col min="13576" max="13576" width="10.7109375" style="740" customWidth="1"/>
    <col min="13577" max="13577" width="18.7109375" style="740" customWidth="1"/>
    <col min="13578" max="13578" width="12.7109375" style="740" customWidth="1"/>
    <col min="13579" max="13579" width="13" style="740" customWidth="1"/>
    <col min="13580" max="13580" width="19" style="740" customWidth="1"/>
    <col min="13581" max="13824" width="9.140625" style="740"/>
    <col min="13825" max="13825" width="6.7109375" style="740" customWidth="1"/>
    <col min="13826" max="13826" width="24.140625" style="740" customWidth="1"/>
    <col min="13827" max="13827" width="10.85546875" style="740" customWidth="1"/>
    <col min="13828" max="13828" width="12.42578125" style="740" customWidth="1"/>
    <col min="13829" max="13829" width="14.42578125" style="740" customWidth="1"/>
    <col min="13830" max="13830" width="11.85546875" style="740" customWidth="1"/>
    <col min="13831" max="13831" width="16.28515625" style="740" customWidth="1"/>
    <col min="13832" max="13832" width="10.7109375" style="740" customWidth="1"/>
    <col min="13833" max="13833" width="18.7109375" style="740" customWidth="1"/>
    <col min="13834" max="13834" width="12.7109375" style="740" customWidth="1"/>
    <col min="13835" max="13835" width="13" style="740" customWidth="1"/>
    <col min="13836" max="13836" width="19" style="740" customWidth="1"/>
    <col min="13837" max="14080" width="9.140625" style="740"/>
    <col min="14081" max="14081" width="6.7109375" style="740" customWidth="1"/>
    <col min="14082" max="14082" width="24.140625" style="740" customWidth="1"/>
    <col min="14083" max="14083" width="10.85546875" style="740" customWidth="1"/>
    <col min="14084" max="14084" width="12.42578125" style="740" customWidth="1"/>
    <col min="14085" max="14085" width="14.42578125" style="740" customWidth="1"/>
    <col min="14086" max="14086" width="11.85546875" style="740" customWidth="1"/>
    <col min="14087" max="14087" width="16.28515625" style="740" customWidth="1"/>
    <col min="14088" max="14088" width="10.7109375" style="740" customWidth="1"/>
    <col min="14089" max="14089" width="18.7109375" style="740" customWidth="1"/>
    <col min="14090" max="14090" width="12.7109375" style="740" customWidth="1"/>
    <col min="14091" max="14091" width="13" style="740" customWidth="1"/>
    <col min="14092" max="14092" width="19" style="740" customWidth="1"/>
    <col min="14093" max="14336" width="9.140625" style="740"/>
    <col min="14337" max="14337" width="6.7109375" style="740" customWidth="1"/>
    <col min="14338" max="14338" width="24.140625" style="740" customWidth="1"/>
    <col min="14339" max="14339" width="10.85546875" style="740" customWidth="1"/>
    <col min="14340" max="14340" width="12.42578125" style="740" customWidth="1"/>
    <col min="14341" max="14341" width="14.42578125" style="740" customWidth="1"/>
    <col min="14342" max="14342" width="11.85546875" style="740" customWidth="1"/>
    <col min="14343" max="14343" width="16.28515625" style="740" customWidth="1"/>
    <col min="14344" max="14344" width="10.7109375" style="740" customWidth="1"/>
    <col min="14345" max="14345" width="18.7109375" style="740" customWidth="1"/>
    <col min="14346" max="14346" width="12.7109375" style="740" customWidth="1"/>
    <col min="14347" max="14347" width="13" style="740" customWidth="1"/>
    <col min="14348" max="14348" width="19" style="740" customWidth="1"/>
    <col min="14349" max="14592" width="9.140625" style="740"/>
    <col min="14593" max="14593" width="6.7109375" style="740" customWidth="1"/>
    <col min="14594" max="14594" width="24.140625" style="740" customWidth="1"/>
    <col min="14595" max="14595" width="10.85546875" style="740" customWidth="1"/>
    <col min="14596" max="14596" width="12.42578125" style="740" customWidth="1"/>
    <col min="14597" max="14597" width="14.42578125" style="740" customWidth="1"/>
    <col min="14598" max="14598" width="11.85546875" style="740" customWidth="1"/>
    <col min="14599" max="14599" width="16.28515625" style="740" customWidth="1"/>
    <col min="14600" max="14600" width="10.7109375" style="740" customWidth="1"/>
    <col min="14601" max="14601" width="18.7109375" style="740" customWidth="1"/>
    <col min="14602" max="14602" width="12.7109375" style="740" customWidth="1"/>
    <col min="14603" max="14603" width="13" style="740" customWidth="1"/>
    <col min="14604" max="14604" width="19" style="740" customWidth="1"/>
    <col min="14605" max="14848" width="9.140625" style="740"/>
    <col min="14849" max="14849" width="6.7109375" style="740" customWidth="1"/>
    <col min="14850" max="14850" width="24.140625" style="740" customWidth="1"/>
    <col min="14851" max="14851" width="10.85546875" style="740" customWidth="1"/>
    <col min="14852" max="14852" width="12.42578125" style="740" customWidth="1"/>
    <col min="14853" max="14853" width="14.42578125" style="740" customWidth="1"/>
    <col min="14854" max="14854" width="11.85546875" style="740" customWidth="1"/>
    <col min="14855" max="14855" width="16.28515625" style="740" customWidth="1"/>
    <col min="14856" max="14856" width="10.7109375" style="740" customWidth="1"/>
    <col min="14857" max="14857" width="18.7109375" style="740" customWidth="1"/>
    <col min="14858" max="14858" width="12.7109375" style="740" customWidth="1"/>
    <col min="14859" max="14859" width="13" style="740" customWidth="1"/>
    <col min="14860" max="14860" width="19" style="740" customWidth="1"/>
    <col min="14861" max="15104" width="9.140625" style="740"/>
    <col min="15105" max="15105" width="6.7109375" style="740" customWidth="1"/>
    <col min="15106" max="15106" width="24.140625" style="740" customWidth="1"/>
    <col min="15107" max="15107" width="10.85546875" style="740" customWidth="1"/>
    <col min="15108" max="15108" width="12.42578125" style="740" customWidth="1"/>
    <col min="15109" max="15109" width="14.42578125" style="740" customWidth="1"/>
    <col min="15110" max="15110" width="11.85546875" style="740" customWidth="1"/>
    <col min="15111" max="15111" width="16.28515625" style="740" customWidth="1"/>
    <col min="15112" max="15112" width="10.7109375" style="740" customWidth="1"/>
    <col min="15113" max="15113" width="18.7109375" style="740" customWidth="1"/>
    <col min="15114" max="15114" width="12.7109375" style="740" customWidth="1"/>
    <col min="15115" max="15115" width="13" style="740" customWidth="1"/>
    <col min="15116" max="15116" width="19" style="740" customWidth="1"/>
    <col min="15117" max="15360" width="9.140625" style="740"/>
    <col min="15361" max="15361" width="6.7109375" style="740" customWidth="1"/>
    <col min="15362" max="15362" width="24.140625" style="740" customWidth="1"/>
    <col min="15363" max="15363" width="10.85546875" style="740" customWidth="1"/>
    <col min="15364" max="15364" width="12.42578125" style="740" customWidth="1"/>
    <col min="15365" max="15365" width="14.42578125" style="740" customWidth="1"/>
    <col min="15366" max="15366" width="11.85546875" style="740" customWidth="1"/>
    <col min="15367" max="15367" width="16.28515625" style="740" customWidth="1"/>
    <col min="15368" max="15368" width="10.7109375" style="740" customWidth="1"/>
    <col min="15369" max="15369" width="18.7109375" style="740" customWidth="1"/>
    <col min="15370" max="15370" width="12.7109375" style="740" customWidth="1"/>
    <col min="15371" max="15371" width="13" style="740" customWidth="1"/>
    <col min="15372" max="15372" width="19" style="740" customWidth="1"/>
    <col min="15373" max="15616" width="9.140625" style="740"/>
    <col min="15617" max="15617" width="6.7109375" style="740" customWidth="1"/>
    <col min="15618" max="15618" width="24.140625" style="740" customWidth="1"/>
    <col min="15619" max="15619" width="10.85546875" style="740" customWidth="1"/>
    <col min="15620" max="15620" width="12.42578125" style="740" customWidth="1"/>
    <col min="15621" max="15621" width="14.42578125" style="740" customWidth="1"/>
    <col min="15622" max="15622" width="11.85546875" style="740" customWidth="1"/>
    <col min="15623" max="15623" width="16.28515625" style="740" customWidth="1"/>
    <col min="15624" max="15624" width="10.7109375" style="740" customWidth="1"/>
    <col min="15625" max="15625" width="18.7109375" style="740" customWidth="1"/>
    <col min="15626" max="15626" width="12.7109375" style="740" customWidth="1"/>
    <col min="15627" max="15627" width="13" style="740" customWidth="1"/>
    <col min="15628" max="15628" width="19" style="740" customWidth="1"/>
    <col min="15629" max="15872" width="9.140625" style="740"/>
    <col min="15873" max="15873" width="6.7109375" style="740" customWidth="1"/>
    <col min="15874" max="15874" width="24.140625" style="740" customWidth="1"/>
    <col min="15875" max="15875" width="10.85546875" style="740" customWidth="1"/>
    <col min="15876" max="15876" width="12.42578125" style="740" customWidth="1"/>
    <col min="15877" max="15877" width="14.42578125" style="740" customWidth="1"/>
    <col min="15878" max="15878" width="11.85546875" style="740" customWidth="1"/>
    <col min="15879" max="15879" width="16.28515625" style="740" customWidth="1"/>
    <col min="15880" max="15880" width="10.7109375" style="740" customWidth="1"/>
    <col min="15881" max="15881" width="18.7109375" style="740" customWidth="1"/>
    <col min="15882" max="15882" width="12.7109375" style="740" customWidth="1"/>
    <col min="15883" max="15883" width="13" style="740" customWidth="1"/>
    <col min="15884" max="15884" width="19" style="740" customWidth="1"/>
    <col min="15885" max="16128" width="9.140625" style="740"/>
    <col min="16129" max="16129" width="6.7109375" style="740" customWidth="1"/>
    <col min="16130" max="16130" width="24.140625" style="740" customWidth="1"/>
    <col min="16131" max="16131" width="10.85546875" style="740" customWidth="1"/>
    <col min="16132" max="16132" width="12.42578125" style="740" customWidth="1"/>
    <col min="16133" max="16133" width="14.42578125" style="740" customWidth="1"/>
    <col min="16134" max="16134" width="11.85546875" style="740" customWidth="1"/>
    <col min="16135" max="16135" width="16.28515625" style="740" customWidth="1"/>
    <col min="16136" max="16136" width="10.7109375" style="740" customWidth="1"/>
    <col min="16137" max="16137" width="18.7109375" style="740" customWidth="1"/>
    <col min="16138" max="16138" width="12.7109375" style="740" customWidth="1"/>
    <col min="16139" max="16139" width="13" style="740" customWidth="1"/>
    <col min="16140" max="16140" width="19" style="740" customWidth="1"/>
    <col min="16141" max="16384" width="9.140625" style="740"/>
  </cols>
  <sheetData>
    <row r="2" spans="1:12" ht="23.25" thickBot="1" x14ac:dyDescent="0.35">
      <c r="A2" s="1052" t="s">
        <v>1297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</row>
    <row r="3" spans="1:12" ht="20.25" x14ac:dyDescent="0.3">
      <c r="A3" s="1053" t="s">
        <v>1336</v>
      </c>
      <c r="B3" s="1054"/>
      <c r="C3" s="1054"/>
      <c r="D3" s="1054"/>
      <c r="E3" s="1054"/>
      <c r="F3" s="1054"/>
      <c r="G3" s="1054"/>
      <c r="H3" s="1054"/>
      <c r="I3" s="1054"/>
      <c r="J3" s="1054"/>
      <c r="K3" s="1054"/>
      <c r="L3" s="1054"/>
    </row>
    <row r="4" spans="1:12" ht="18.75" x14ac:dyDescent="0.3">
      <c r="A4" s="741"/>
      <c r="B4" s="742" t="s">
        <v>1337</v>
      </c>
      <c r="C4" s="742"/>
      <c r="E4" s="743"/>
      <c r="F4" s="744" t="s">
        <v>1338</v>
      </c>
      <c r="G4" s="743"/>
      <c r="H4" s="743"/>
      <c r="I4" s="743"/>
      <c r="J4" s="743"/>
      <c r="K4" s="743"/>
      <c r="L4" s="743"/>
    </row>
    <row r="5" spans="1:12" ht="19.5" customHeight="1" x14ac:dyDescent="0.3">
      <c r="A5" s="741"/>
      <c r="B5" s="742" t="s">
        <v>1339</v>
      </c>
      <c r="C5" s="742"/>
      <c r="E5" s="743"/>
      <c r="F5" s="743"/>
      <c r="G5" s="743"/>
      <c r="H5" s="743"/>
      <c r="I5" s="743"/>
      <c r="J5" s="743"/>
      <c r="K5" s="743"/>
      <c r="L5" s="743"/>
    </row>
    <row r="6" spans="1:12" ht="18.75" x14ac:dyDescent="0.3">
      <c r="A6" s="741"/>
      <c r="B6" s="743"/>
      <c r="C6" s="743"/>
      <c r="D6" s="745"/>
      <c r="E6" s="743"/>
      <c r="F6" s="743"/>
      <c r="G6" s="743"/>
      <c r="H6" s="743"/>
      <c r="I6" s="743"/>
      <c r="J6" s="743"/>
      <c r="K6" s="743"/>
      <c r="L6" s="743"/>
    </row>
    <row r="7" spans="1:12" ht="15.75" customHeight="1" x14ac:dyDescent="0.25">
      <c r="A7" s="1055" t="s">
        <v>1302</v>
      </c>
      <c r="B7" s="1056" t="s">
        <v>1303</v>
      </c>
      <c r="C7" s="1057" t="s">
        <v>1304</v>
      </c>
      <c r="D7" s="1056" t="s">
        <v>886</v>
      </c>
      <c r="E7" s="1056"/>
      <c r="F7" s="1056" t="s">
        <v>1305</v>
      </c>
      <c r="G7" s="1056"/>
      <c r="H7" s="1056" t="s">
        <v>1306</v>
      </c>
      <c r="I7" s="1056"/>
      <c r="J7" s="1056" t="s">
        <v>1307</v>
      </c>
      <c r="K7" s="1056"/>
      <c r="L7" s="746" t="s">
        <v>1308</v>
      </c>
    </row>
    <row r="8" spans="1:12" ht="30" customHeight="1" x14ac:dyDescent="0.25">
      <c r="A8" s="1055"/>
      <c r="B8" s="1056"/>
      <c r="C8" s="1048"/>
      <c r="D8" s="747" t="s">
        <v>1309</v>
      </c>
      <c r="E8" s="748" t="s">
        <v>1310</v>
      </c>
      <c r="F8" s="747" t="s">
        <v>1309</v>
      </c>
      <c r="G8" s="747" t="s">
        <v>1310</v>
      </c>
      <c r="H8" s="747" t="s">
        <v>1309</v>
      </c>
      <c r="I8" s="747" t="s">
        <v>1310</v>
      </c>
      <c r="J8" s="747" t="s">
        <v>1309</v>
      </c>
      <c r="K8" s="747" t="s">
        <v>1310</v>
      </c>
      <c r="L8" s="747" t="s">
        <v>160</v>
      </c>
    </row>
    <row r="9" spans="1:12" ht="15.75" x14ac:dyDescent="0.25">
      <c r="A9" s="735">
        <v>1</v>
      </c>
      <c r="B9" s="746">
        <v>2</v>
      </c>
      <c r="C9" s="746">
        <v>3</v>
      </c>
      <c r="D9" s="735">
        <v>4</v>
      </c>
      <c r="E9" s="746">
        <v>5</v>
      </c>
      <c r="F9" s="735">
        <v>6</v>
      </c>
      <c r="G9" s="746">
        <v>7</v>
      </c>
      <c r="H9" s="735">
        <v>8</v>
      </c>
      <c r="I9" s="746">
        <v>9</v>
      </c>
      <c r="J9" s="735">
        <v>10</v>
      </c>
      <c r="K9" s="746">
        <v>11</v>
      </c>
      <c r="L9" s="735">
        <v>12</v>
      </c>
    </row>
    <row r="10" spans="1:12" ht="15.75" x14ac:dyDescent="0.25">
      <c r="A10" s="718">
        <v>1</v>
      </c>
      <c r="B10" s="719" t="s">
        <v>1311</v>
      </c>
      <c r="C10" s="749">
        <v>1</v>
      </c>
      <c r="D10" s="750">
        <v>11</v>
      </c>
      <c r="E10" s="751">
        <f>D10*5</f>
        <v>55</v>
      </c>
      <c r="F10" s="752">
        <v>13</v>
      </c>
      <c r="G10" s="751">
        <f>F10*5</f>
        <v>65</v>
      </c>
      <c r="H10" s="752">
        <v>1</v>
      </c>
      <c r="I10" s="751">
        <f>H10*2</f>
        <v>2</v>
      </c>
      <c r="J10" s="752">
        <v>0</v>
      </c>
      <c r="K10" s="751">
        <v>0</v>
      </c>
      <c r="L10" s="752"/>
    </row>
    <row r="11" spans="1:12" ht="15.75" x14ac:dyDescent="0.25">
      <c r="A11" s="724">
        <v>2</v>
      </c>
      <c r="B11" s="725" t="s">
        <v>1312</v>
      </c>
      <c r="C11" s="753">
        <v>0</v>
      </c>
      <c r="D11" s="754">
        <v>2</v>
      </c>
      <c r="E11" s="751">
        <f t="shared" ref="E11:E40" si="0">D11*5</f>
        <v>10</v>
      </c>
      <c r="F11" s="755">
        <v>0</v>
      </c>
      <c r="G11" s="751">
        <f t="shared" ref="G11:G40" si="1">F11*5</f>
        <v>0</v>
      </c>
      <c r="H11" s="755">
        <v>0</v>
      </c>
      <c r="I11" s="756">
        <v>0</v>
      </c>
      <c r="J11" s="755">
        <v>0</v>
      </c>
      <c r="K11" s="756">
        <v>0</v>
      </c>
      <c r="L11" s="755"/>
    </row>
    <row r="12" spans="1:12" ht="15.75" x14ac:dyDescent="0.25">
      <c r="A12" s="724">
        <v>3</v>
      </c>
      <c r="B12" s="725" t="s">
        <v>1313</v>
      </c>
      <c r="C12" s="753">
        <v>0</v>
      </c>
      <c r="D12" s="754">
        <v>4</v>
      </c>
      <c r="E12" s="751">
        <f t="shared" si="0"/>
        <v>20</v>
      </c>
      <c r="F12" s="755">
        <v>0</v>
      </c>
      <c r="G12" s="751">
        <f t="shared" si="1"/>
        <v>0</v>
      </c>
      <c r="H12" s="755">
        <v>0</v>
      </c>
      <c r="I12" s="756">
        <v>0</v>
      </c>
      <c r="J12" s="755">
        <v>0</v>
      </c>
      <c r="K12" s="756">
        <v>0</v>
      </c>
      <c r="L12" s="755"/>
    </row>
    <row r="13" spans="1:12" ht="15.75" x14ac:dyDescent="0.25">
      <c r="A13" s="724">
        <v>4</v>
      </c>
      <c r="B13" s="725" t="s">
        <v>1314</v>
      </c>
      <c r="C13" s="753">
        <v>0</v>
      </c>
      <c r="D13" s="754">
        <v>37</v>
      </c>
      <c r="E13" s="751">
        <f t="shared" si="0"/>
        <v>185</v>
      </c>
      <c r="F13" s="755">
        <v>0</v>
      </c>
      <c r="G13" s="751">
        <f t="shared" si="1"/>
        <v>0</v>
      </c>
      <c r="H13" s="755">
        <v>0</v>
      </c>
      <c r="I13" s="756">
        <v>0</v>
      </c>
      <c r="J13" s="755">
        <v>0</v>
      </c>
      <c r="K13" s="756">
        <v>0</v>
      </c>
      <c r="L13" s="755"/>
    </row>
    <row r="14" spans="1:12" ht="15.75" x14ac:dyDescent="0.25">
      <c r="A14" s="724">
        <v>5</v>
      </c>
      <c r="B14" s="725" t="s">
        <v>1315</v>
      </c>
      <c r="C14" s="753">
        <v>29</v>
      </c>
      <c r="D14" s="754">
        <v>20</v>
      </c>
      <c r="E14" s="751">
        <f>D14*5</f>
        <v>100</v>
      </c>
      <c r="F14" s="757">
        <v>3</v>
      </c>
      <c r="G14" s="751">
        <f t="shared" si="1"/>
        <v>15</v>
      </c>
      <c r="H14" s="758">
        <v>0</v>
      </c>
      <c r="I14" s="759">
        <v>0</v>
      </c>
      <c r="J14" s="758">
        <v>0</v>
      </c>
      <c r="K14" s="759">
        <v>0</v>
      </c>
      <c r="L14" s="757"/>
    </row>
    <row r="15" spans="1:12" ht="15.75" x14ac:dyDescent="0.25">
      <c r="A15" s="718">
        <v>6</v>
      </c>
      <c r="B15" s="725" t="s">
        <v>1316</v>
      </c>
      <c r="C15" s="753">
        <v>7</v>
      </c>
      <c r="D15" s="760">
        <v>15</v>
      </c>
      <c r="E15" s="751">
        <f t="shared" si="0"/>
        <v>75</v>
      </c>
      <c r="F15" s="761">
        <v>1</v>
      </c>
      <c r="G15" s="751">
        <f t="shared" si="1"/>
        <v>5</v>
      </c>
      <c r="H15" s="762">
        <v>0</v>
      </c>
      <c r="I15" s="763">
        <v>0</v>
      </c>
      <c r="J15" s="762">
        <v>0</v>
      </c>
      <c r="K15" s="763">
        <v>0</v>
      </c>
      <c r="L15" s="761"/>
    </row>
    <row r="16" spans="1:12" ht="15.75" x14ac:dyDescent="0.25">
      <c r="A16" s="724">
        <v>7</v>
      </c>
      <c r="B16" s="725" t="s">
        <v>511</v>
      </c>
      <c r="C16" s="753">
        <v>19</v>
      </c>
      <c r="D16" s="764">
        <v>6</v>
      </c>
      <c r="E16" s="751">
        <f t="shared" si="0"/>
        <v>30</v>
      </c>
      <c r="F16" s="721">
        <v>0</v>
      </c>
      <c r="G16" s="751">
        <f t="shared" si="1"/>
        <v>0</v>
      </c>
      <c r="H16" s="723">
        <v>0</v>
      </c>
      <c r="I16" s="722">
        <v>0</v>
      </c>
      <c r="J16" s="723">
        <v>0</v>
      </c>
      <c r="K16" s="722">
        <v>0</v>
      </c>
      <c r="L16" s="761"/>
    </row>
    <row r="17" spans="1:12" ht="15.75" x14ac:dyDescent="0.25">
      <c r="A17" s="724">
        <v>8</v>
      </c>
      <c r="B17" s="725" t="s">
        <v>1317</v>
      </c>
      <c r="C17" s="753">
        <v>13</v>
      </c>
      <c r="D17" s="726">
        <v>9</v>
      </c>
      <c r="E17" s="751">
        <f t="shared" si="0"/>
        <v>45</v>
      </c>
      <c r="F17" s="764">
        <v>9</v>
      </c>
      <c r="G17" s="751">
        <f t="shared" si="1"/>
        <v>45</v>
      </c>
      <c r="H17" s="764">
        <v>11</v>
      </c>
      <c r="I17" s="727">
        <f>H17*2.25</f>
        <v>24.75</v>
      </c>
      <c r="J17" s="764">
        <v>0</v>
      </c>
      <c r="K17" s="727">
        <v>0</v>
      </c>
      <c r="L17" s="764"/>
    </row>
    <row r="18" spans="1:12" ht="15.75" x14ac:dyDescent="0.25">
      <c r="A18" s="724">
        <v>9</v>
      </c>
      <c r="B18" s="725" t="s">
        <v>1318</v>
      </c>
      <c r="C18" s="753">
        <v>3</v>
      </c>
      <c r="D18" s="754">
        <v>3</v>
      </c>
      <c r="E18" s="751">
        <f t="shared" si="0"/>
        <v>15</v>
      </c>
      <c r="F18" s="755">
        <v>3</v>
      </c>
      <c r="G18" s="751">
        <f t="shared" si="1"/>
        <v>15</v>
      </c>
      <c r="H18" s="755">
        <v>0</v>
      </c>
      <c r="I18" s="756">
        <v>0</v>
      </c>
      <c r="J18" s="755">
        <v>0</v>
      </c>
      <c r="K18" s="756">
        <v>0</v>
      </c>
      <c r="L18" s="755"/>
    </row>
    <row r="19" spans="1:12" ht="15.75" x14ac:dyDescent="0.25">
      <c r="A19" s="724">
        <v>10</v>
      </c>
      <c r="B19" s="725" t="s">
        <v>1319</v>
      </c>
      <c r="C19" s="753">
        <v>4</v>
      </c>
      <c r="D19" s="764">
        <v>4</v>
      </c>
      <c r="E19" s="751">
        <f t="shared" si="0"/>
        <v>20</v>
      </c>
      <c r="F19" s="726">
        <v>0</v>
      </c>
      <c r="G19" s="751">
        <f t="shared" si="1"/>
        <v>0</v>
      </c>
      <c r="H19" s="726">
        <v>0</v>
      </c>
      <c r="I19" s="727">
        <v>0</v>
      </c>
      <c r="J19" s="726">
        <v>0</v>
      </c>
      <c r="K19" s="727">
        <v>7</v>
      </c>
      <c r="L19" s="726"/>
    </row>
    <row r="20" spans="1:12" ht="15.75" x14ac:dyDescent="0.25">
      <c r="A20" s="718">
        <v>11</v>
      </c>
      <c r="B20" s="725" t="s">
        <v>1320</v>
      </c>
      <c r="C20" s="753">
        <v>11</v>
      </c>
      <c r="D20" s="764">
        <v>4</v>
      </c>
      <c r="E20" s="751">
        <f t="shared" si="0"/>
        <v>20</v>
      </c>
      <c r="F20" s="726">
        <v>0</v>
      </c>
      <c r="G20" s="751">
        <f t="shared" si="1"/>
        <v>0</v>
      </c>
      <c r="H20" s="726">
        <v>0</v>
      </c>
      <c r="I20" s="727">
        <v>0</v>
      </c>
      <c r="J20" s="726">
        <v>0</v>
      </c>
      <c r="K20" s="727">
        <v>0</v>
      </c>
      <c r="L20" s="726"/>
    </row>
    <row r="21" spans="1:12" ht="15.75" x14ac:dyDescent="0.25">
      <c r="A21" s="724">
        <v>12</v>
      </c>
      <c r="B21" s="725" t="s">
        <v>517</v>
      </c>
      <c r="C21" s="753">
        <v>4</v>
      </c>
      <c r="D21" s="764">
        <v>5</v>
      </c>
      <c r="E21" s="751">
        <f t="shared" si="0"/>
        <v>25</v>
      </c>
      <c r="F21" s="726">
        <v>4</v>
      </c>
      <c r="G21" s="751">
        <f t="shared" si="1"/>
        <v>20</v>
      </c>
      <c r="H21" s="726">
        <v>0</v>
      </c>
      <c r="I21" s="727">
        <v>0</v>
      </c>
      <c r="J21" s="726">
        <v>0</v>
      </c>
      <c r="K21" s="727">
        <v>0</v>
      </c>
      <c r="L21" s="726"/>
    </row>
    <row r="22" spans="1:12" ht="15.75" x14ac:dyDescent="0.25">
      <c r="A22" s="724">
        <v>13</v>
      </c>
      <c r="B22" s="725" t="s">
        <v>1321</v>
      </c>
      <c r="C22" s="753">
        <v>2</v>
      </c>
      <c r="D22" s="764">
        <v>53</v>
      </c>
      <c r="E22" s="751">
        <f t="shared" si="0"/>
        <v>265</v>
      </c>
      <c r="F22" s="726">
        <v>3</v>
      </c>
      <c r="G22" s="751">
        <f t="shared" si="1"/>
        <v>15</v>
      </c>
      <c r="H22" s="764">
        <v>2</v>
      </c>
      <c r="I22" s="727">
        <f>H22*2.1</f>
        <v>4.2</v>
      </c>
      <c r="J22" s="764">
        <v>2</v>
      </c>
      <c r="K22" s="727">
        <v>7</v>
      </c>
      <c r="L22" s="726"/>
    </row>
    <row r="23" spans="1:12" s="766" customFormat="1" ht="15.75" x14ac:dyDescent="0.25">
      <c r="A23" s="724">
        <v>14</v>
      </c>
      <c r="B23" s="725" t="s">
        <v>520</v>
      </c>
      <c r="C23" s="753">
        <v>0</v>
      </c>
      <c r="D23" s="765">
        <v>8</v>
      </c>
      <c r="E23" s="751">
        <f t="shared" si="0"/>
        <v>40</v>
      </c>
      <c r="F23" s="726">
        <v>1</v>
      </c>
      <c r="G23" s="751">
        <f t="shared" si="1"/>
        <v>5</v>
      </c>
      <c r="H23" s="764">
        <v>0</v>
      </c>
      <c r="I23" s="727">
        <v>0</v>
      </c>
      <c r="J23" s="764">
        <v>0</v>
      </c>
      <c r="K23" s="727">
        <v>0</v>
      </c>
      <c r="L23" s="764"/>
    </row>
    <row r="24" spans="1:12" ht="15.75" x14ac:dyDescent="0.25">
      <c r="A24" s="724">
        <v>15</v>
      </c>
      <c r="B24" s="725" t="s">
        <v>1322</v>
      </c>
      <c r="C24" s="753">
        <v>0</v>
      </c>
      <c r="D24" s="764">
        <v>14</v>
      </c>
      <c r="E24" s="751">
        <f t="shared" si="0"/>
        <v>70</v>
      </c>
      <c r="F24" s="726">
        <v>0</v>
      </c>
      <c r="G24" s="751">
        <f t="shared" si="1"/>
        <v>0</v>
      </c>
      <c r="H24" s="726">
        <v>0</v>
      </c>
      <c r="I24" s="727">
        <v>0</v>
      </c>
      <c r="J24" s="726">
        <v>0</v>
      </c>
      <c r="K24" s="727">
        <v>0</v>
      </c>
      <c r="L24" s="726"/>
    </row>
    <row r="25" spans="1:12" ht="15.75" x14ac:dyDescent="0.25">
      <c r="A25" s="718">
        <v>16</v>
      </c>
      <c r="B25" s="725" t="s">
        <v>504</v>
      </c>
      <c r="C25" s="753">
        <v>0</v>
      </c>
      <c r="D25" s="728">
        <v>6</v>
      </c>
      <c r="E25" s="751">
        <f t="shared" si="0"/>
        <v>30</v>
      </c>
      <c r="F25" s="728">
        <v>0</v>
      </c>
      <c r="G25" s="751">
        <f t="shared" si="1"/>
        <v>0</v>
      </c>
      <c r="H25" s="767">
        <v>0</v>
      </c>
      <c r="I25" s="768">
        <v>0</v>
      </c>
      <c r="J25" s="767">
        <v>0</v>
      </c>
      <c r="K25" s="768">
        <v>0</v>
      </c>
      <c r="L25" s="728"/>
    </row>
    <row r="26" spans="1:12" ht="15.75" x14ac:dyDescent="0.25">
      <c r="A26" s="724">
        <v>17</v>
      </c>
      <c r="B26" s="725" t="s">
        <v>1323</v>
      </c>
      <c r="C26" s="753">
        <v>22</v>
      </c>
      <c r="D26" s="726">
        <v>12</v>
      </c>
      <c r="E26" s="751">
        <f t="shared" si="0"/>
        <v>60</v>
      </c>
      <c r="F26" s="764">
        <v>22</v>
      </c>
      <c r="G26" s="751">
        <f t="shared" si="1"/>
        <v>110</v>
      </c>
      <c r="H26" s="726">
        <v>0</v>
      </c>
      <c r="I26" s="727">
        <v>0</v>
      </c>
      <c r="J26" s="726">
        <v>0</v>
      </c>
      <c r="K26" s="727">
        <v>0</v>
      </c>
      <c r="L26" s="764"/>
    </row>
    <row r="27" spans="1:12" ht="15.75" x14ac:dyDescent="0.25">
      <c r="A27" s="724">
        <v>18</v>
      </c>
      <c r="B27" s="725" t="s">
        <v>512</v>
      </c>
      <c r="C27" s="753">
        <v>0</v>
      </c>
      <c r="D27" s="764">
        <v>5</v>
      </c>
      <c r="E27" s="751">
        <f t="shared" si="0"/>
        <v>25</v>
      </c>
      <c r="F27" s="726">
        <v>5</v>
      </c>
      <c r="G27" s="751">
        <f t="shared" si="1"/>
        <v>25</v>
      </c>
      <c r="H27" s="726">
        <v>1</v>
      </c>
      <c r="I27" s="727">
        <f>H27*2.5</f>
        <v>2.5</v>
      </c>
      <c r="J27" s="726">
        <v>0</v>
      </c>
      <c r="K27" s="727">
        <v>0</v>
      </c>
      <c r="L27" s="769"/>
    </row>
    <row r="28" spans="1:12" s="770" customFormat="1" ht="15.75" x14ac:dyDescent="0.25">
      <c r="A28" s="724">
        <v>19</v>
      </c>
      <c r="B28" s="725" t="s">
        <v>1324</v>
      </c>
      <c r="C28" s="753">
        <v>1</v>
      </c>
      <c r="D28" s="764">
        <v>6</v>
      </c>
      <c r="E28" s="751">
        <f t="shared" si="0"/>
        <v>30</v>
      </c>
      <c r="F28" s="726">
        <v>0</v>
      </c>
      <c r="G28" s="751">
        <f t="shared" si="1"/>
        <v>0</v>
      </c>
      <c r="H28" s="726">
        <v>0</v>
      </c>
      <c r="I28" s="727">
        <v>0</v>
      </c>
      <c r="J28" s="726">
        <v>0</v>
      </c>
      <c r="K28" s="727">
        <v>0</v>
      </c>
      <c r="L28" s="726"/>
    </row>
    <row r="29" spans="1:12" ht="15.75" x14ac:dyDescent="0.25">
      <c r="A29" s="724">
        <v>20</v>
      </c>
      <c r="B29" s="725" t="s">
        <v>1325</v>
      </c>
      <c r="C29" s="753">
        <v>0</v>
      </c>
      <c r="D29" s="721">
        <v>1</v>
      </c>
      <c r="E29" s="751">
        <f t="shared" si="0"/>
        <v>5</v>
      </c>
      <c r="F29" s="721">
        <v>0</v>
      </c>
      <c r="G29" s="751">
        <f t="shared" si="1"/>
        <v>0</v>
      </c>
      <c r="H29" s="721">
        <v>0</v>
      </c>
      <c r="I29" s="722">
        <v>0</v>
      </c>
      <c r="J29" s="721">
        <v>0</v>
      </c>
      <c r="K29" s="722">
        <v>0</v>
      </c>
      <c r="L29" s="721"/>
    </row>
    <row r="30" spans="1:12" ht="15.75" x14ac:dyDescent="0.25">
      <c r="A30" s="718">
        <v>21</v>
      </c>
      <c r="B30" s="725" t="s">
        <v>1326</v>
      </c>
      <c r="C30" s="753">
        <v>7</v>
      </c>
      <c r="D30" s="764">
        <v>6</v>
      </c>
      <c r="E30" s="751">
        <f t="shared" si="0"/>
        <v>30</v>
      </c>
      <c r="F30" s="726">
        <v>14</v>
      </c>
      <c r="G30" s="751">
        <f t="shared" si="1"/>
        <v>70</v>
      </c>
      <c r="H30" s="726">
        <v>0</v>
      </c>
      <c r="I30" s="727">
        <v>0</v>
      </c>
      <c r="J30" s="726">
        <v>0</v>
      </c>
      <c r="K30" s="727">
        <v>0</v>
      </c>
      <c r="L30" s="726"/>
    </row>
    <row r="31" spans="1:12" ht="15.75" x14ac:dyDescent="0.25">
      <c r="A31" s="724">
        <v>22</v>
      </c>
      <c r="B31" s="725" t="s">
        <v>1327</v>
      </c>
      <c r="C31" s="753">
        <v>6</v>
      </c>
      <c r="D31" s="723">
        <v>5</v>
      </c>
      <c r="E31" s="751">
        <f t="shared" si="0"/>
        <v>25</v>
      </c>
      <c r="F31" s="721">
        <v>2</v>
      </c>
      <c r="G31" s="751">
        <f t="shared" si="1"/>
        <v>10</v>
      </c>
      <c r="H31" s="721">
        <v>4</v>
      </c>
      <c r="I31" s="722">
        <f>H31*2.6</f>
        <v>10.4</v>
      </c>
      <c r="J31" s="721">
        <v>4</v>
      </c>
      <c r="K31" s="722">
        <v>0</v>
      </c>
      <c r="L31" s="721"/>
    </row>
    <row r="32" spans="1:12" ht="15.75" x14ac:dyDescent="0.25">
      <c r="A32" s="724">
        <v>23</v>
      </c>
      <c r="B32" s="725" t="s">
        <v>509</v>
      </c>
      <c r="C32" s="753">
        <v>0</v>
      </c>
      <c r="D32" s="754">
        <v>5</v>
      </c>
      <c r="E32" s="751">
        <f t="shared" si="0"/>
        <v>25</v>
      </c>
      <c r="F32" s="757">
        <v>0</v>
      </c>
      <c r="G32" s="751">
        <f t="shared" si="1"/>
        <v>0</v>
      </c>
      <c r="H32" s="758">
        <v>0</v>
      </c>
      <c r="I32" s="759">
        <v>0</v>
      </c>
      <c r="J32" s="758">
        <v>0</v>
      </c>
      <c r="K32" s="759">
        <v>0</v>
      </c>
      <c r="L32" s="757"/>
    </row>
    <row r="33" spans="1:12" ht="15.75" x14ac:dyDescent="0.25">
      <c r="A33" s="724">
        <v>24</v>
      </c>
      <c r="B33" s="725" t="s">
        <v>1328</v>
      </c>
      <c r="C33" s="753">
        <v>14</v>
      </c>
      <c r="D33" s="723">
        <v>18</v>
      </c>
      <c r="E33" s="751">
        <f t="shared" si="0"/>
        <v>90</v>
      </c>
      <c r="F33" s="721">
        <v>0</v>
      </c>
      <c r="G33" s="751">
        <f t="shared" si="1"/>
        <v>0</v>
      </c>
      <c r="H33" s="723">
        <v>0</v>
      </c>
      <c r="I33" s="722">
        <v>0</v>
      </c>
      <c r="J33" s="723">
        <v>0</v>
      </c>
      <c r="K33" s="722">
        <v>0</v>
      </c>
      <c r="L33" s="721"/>
    </row>
    <row r="34" spans="1:12" ht="15.75" x14ac:dyDescent="0.25">
      <c r="A34" s="724">
        <v>25</v>
      </c>
      <c r="B34" s="725" t="s">
        <v>1329</v>
      </c>
      <c r="C34" s="753">
        <v>29</v>
      </c>
      <c r="D34" s="721">
        <v>7</v>
      </c>
      <c r="E34" s="751">
        <f t="shared" si="0"/>
        <v>35</v>
      </c>
      <c r="F34" s="721">
        <v>0</v>
      </c>
      <c r="G34" s="751">
        <f t="shared" si="1"/>
        <v>0</v>
      </c>
      <c r="H34" s="721">
        <v>0</v>
      </c>
      <c r="I34" s="722">
        <v>0</v>
      </c>
      <c r="J34" s="721">
        <v>0</v>
      </c>
      <c r="K34" s="722">
        <v>0</v>
      </c>
      <c r="L34" s="721"/>
    </row>
    <row r="35" spans="1:12" ht="15.75" x14ac:dyDescent="0.25">
      <c r="A35" s="718">
        <v>26</v>
      </c>
      <c r="B35" s="725" t="s">
        <v>1330</v>
      </c>
      <c r="C35" s="753">
        <v>0</v>
      </c>
      <c r="D35" s="771">
        <v>5</v>
      </c>
      <c r="E35" s="751">
        <f t="shared" si="0"/>
        <v>25</v>
      </c>
      <c r="F35" s="771">
        <v>0</v>
      </c>
      <c r="G35" s="751">
        <f t="shared" si="1"/>
        <v>0</v>
      </c>
      <c r="H35" s="772">
        <v>0</v>
      </c>
      <c r="I35" s="773">
        <v>0</v>
      </c>
      <c r="J35" s="772">
        <v>0</v>
      </c>
      <c r="K35" s="773">
        <v>0</v>
      </c>
      <c r="L35" s="774"/>
    </row>
    <row r="36" spans="1:12" ht="15.75" x14ac:dyDescent="0.25">
      <c r="A36" s="724">
        <v>27</v>
      </c>
      <c r="B36" s="725" t="s">
        <v>1331</v>
      </c>
      <c r="C36" s="753">
        <v>6</v>
      </c>
      <c r="D36" s="728">
        <v>9</v>
      </c>
      <c r="E36" s="751">
        <f>D36*5</f>
        <v>45</v>
      </c>
      <c r="F36" s="767">
        <v>2</v>
      </c>
      <c r="G36" s="751">
        <f t="shared" si="1"/>
        <v>10</v>
      </c>
      <c r="H36" s="728">
        <v>1</v>
      </c>
      <c r="I36" s="768">
        <f>H36*3.5</f>
        <v>3.5</v>
      </c>
      <c r="J36" s="728">
        <v>1</v>
      </c>
      <c r="K36" s="768">
        <v>0</v>
      </c>
      <c r="L36" s="728"/>
    </row>
    <row r="37" spans="1:12" ht="15.75" x14ac:dyDescent="0.25">
      <c r="A37" s="724">
        <v>28</v>
      </c>
      <c r="B37" s="725" t="s">
        <v>1332</v>
      </c>
      <c r="C37" s="753">
        <v>5</v>
      </c>
      <c r="D37" s="774">
        <v>9</v>
      </c>
      <c r="E37" s="751">
        <f t="shared" si="0"/>
        <v>45</v>
      </c>
      <c r="F37" s="775">
        <v>0</v>
      </c>
      <c r="G37" s="751">
        <f t="shared" si="1"/>
        <v>0</v>
      </c>
      <c r="H37" s="775">
        <v>1</v>
      </c>
      <c r="I37" s="776">
        <f>H37*2.5</f>
        <v>2.5</v>
      </c>
      <c r="J37" s="775">
        <v>1</v>
      </c>
      <c r="K37" s="776">
        <v>8.5</v>
      </c>
      <c r="L37" s="775"/>
    </row>
    <row r="38" spans="1:12" ht="15.75" x14ac:dyDescent="0.25">
      <c r="A38" s="724">
        <v>29</v>
      </c>
      <c r="B38" s="725" t="s">
        <v>1333</v>
      </c>
      <c r="C38" s="753">
        <v>0</v>
      </c>
      <c r="D38" s="729">
        <v>3</v>
      </c>
      <c r="E38" s="751">
        <f t="shared" si="0"/>
        <v>15</v>
      </c>
      <c r="F38" s="729">
        <v>0</v>
      </c>
      <c r="G38" s="751">
        <f t="shared" si="1"/>
        <v>0</v>
      </c>
      <c r="H38" s="729">
        <v>0</v>
      </c>
      <c r="I38" s="730">
        <v>0</v>
      </c>
      <c r="J38" s="729">
        <v>0</v>
      </c>
      <c r="K38" s="730">
        <v>0</v>
      </c>
      <c r="L38" s="729"/>
    </row>
    <row r="39" spans="1:12" ht="15.75" x14ac:dyDescent="0.25">
      <c r="A39" s="724">
        <v>30</v>
      </c>
      <c r="B39" s="725" t="s">
        <v>1334</v>
      </c>
      <c r="C39" s="753">
        <v>2</v>
      </c>
      <c r="D39" s="764">
        <v>5</v>
      </c>
      <c r="E39" s="751">
        <f t="shared" si="0"/>
        <v>25</v>
      </c>
      <c r="F39" s="726">
        <v>1</v>
      </c>
      <c r="G39" s="751">
        <f t="shared" si="1"/>
        <v>5</v>
      </c>
      <c r="H39" s="726">
        <v>0</v>
      </c>
      <c r="I39" s="727">
        <v>0</v>
      </c>
      <c r="J39" s="726">
        <v>0</v>
      </c>
      <c r="K39" s="727">
        <v>0</v>
      </c>
      <c r="L39" s="726"/>
    </row>
    <row r="40" spans="1:12" ht="15.75" x14ac:dyDescent="0.25">
      <c r="A40" s="718">
        <v>31</v>
      </c>
      <c r="B40" s="725" t="s">
        <v>1335</v>
      </c>
      <c r="C40" s="753">
        <v>21</v>
      </c>
      <c r="D40" s="721">
        <v>3</v>
      </c>
      <c r="E40" s="751">
        <f t="shared" si="0"/>
        <v>15</v>
      </c>
      <c r="F40" s="721">
        <v>16</v>
      </c>
      <c r="G40" s="751">
        <f t="shared" si="1"/>
        <v>80</v>
      </c>
      <c r="H40" s="721">
        <v>5</v>
      </c>
      <c r="I40" s="721">
        <f>H40*2</f>
        <v>10</v>
      </c>
      <c r="J40" s="721">
        <v>5</v>
      </c>
      <c r="K40" s="721">
        <v>26.5</v>
      </c>
      <c r="L40" s="721"/>
    </row>
    <row r="41" spans="1:12" ht="16.5" thickBot="1" x14ac:dyDescent="0.3">
      <c r="A41" s="777"/>
      <c r="B41" s="778" t="s">
        <v>287</v>
      </c>
      <c r="C41" s="779">
        <f>SUM(C10:C40)</f>
        <v>206</v>
      </c>
      <c r="D41" s="779">
        <f>SUM(D10:D40)</f>
        <v>300</v>
      </c>
      <c r="E41" s="780">
        <f t="shared" ref="E41:L41" si="2">SUM(E10:E40)</f>
        <v>1500</v>
      </c>
      <c r="F41" s="781">
        <f t="shared" si="2"/>
        <v>99</v>
      </c>
      <c r="G41" s="780">
        <f t="shared" si="2"/>
        <v>495</v>
      </c>
      <c r="H41" s="781">
        <f t="shared" si="2"/>
        <v>26</v>
      </c>
      <c r="I41" s="780">
        <f t="shared" si="2"/>
        <v>59.85</v>
      </c>
      <c r="J41" s="781">
        <f t="shared" si="2"/>
        <v>13</v>
      </c>
      <c r="K41" s="780">
        <f t="shared" si="2"/>
        <v>49</v>
      </c>
      <c r="L41" s="781">
        <f t="shared" si="2"/>
        <v>0</v>
      </c>
    </row>
    <row r="43" spans="1:12" x14ac:dyDescent="0.25">
      <c r="F43" s="783"/>
      <c r="G43" s="784"/>
      <c r="I43" s="784"/>
      <c r="K43" s="784"/>
    </row>
    <row r="44" spans="1:12" x14ac:dyDescent="0.25">
      <c r="F44" s="783"/>
      <c r="K44" s="784"/>
      <c r="L44" s="784"/>
    </row>
    <row r="45" spans="1:12" x14ac:dyDescent="0.25">
      <c r="G45" s="784"/>
      <c r="H45" s="783"/>
      <c r="I45" s="784"/>
    </row>
  </sheetData>
  <mergeCells count="9">
    <mergeCell ref="A2:L2"/>
    <mergeCell ref="A3:L3"/>
    <mergeCell ref="A7:A8"/>
    <mergeCell ref="B7:B8"/>
    <mergeCell ref="C7:C8"/>
    <mergeCell ref="D7:E7"/>
    <mergeCell ref="F7:G7"/>
    <mergeCell ref="H7:I7"/>
    <mergeCell ref="J7:K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P14" sqref="P14"/>
    </sheetView>
  </sheetViews>
  <sheetFormatPr defaultRowHeight="15" x14ac:dyDescent="0.25"/>
  <cols>
    <col min="1" max="1" width="4.85546875" style="785" customWidth="1"/>
    <col min="2" max="3" width="17.7109375" style="740" customWidth="1"/>
    <col min="4" max="4" width="11.28515625" style="740" customWidth="1"/>
    <col min="5" max="5" width="12.7109375" style="740" bestFit="1" customWidth="1"/>
    <col min="6" max="6" width="11.85546875" style="740" customWidth="1"/>
    <col min="7" max="7" width="16.28515625" style="740" customWidth="1"/>
    <col min="8" max="8" width="10.7109375" style="740" customWidth="1"/>
    <col min="9" max="11" width="18.7109375" style="740" customWidth="1"/>
    <col min="12" max="12" width="22.28515625" style="740" bestFit="1" customWidth="1"/>
    <col min="13" max="256" width="9.140625" style="740"/>
    <col min="257" max="257" width="4.85546875" style="740" customWidth="1"/>
    <col min="258" max="259" width="17.7109375" style="740" customWidth="1"/>
    <col min="260" max="260" width="11.28515625" style="740" customWidth="1"/>
    <col min="261" max="261" width="12.7109375" style="740" bestFit="1" customWidth="1"/>
    <col min="262" max="262" width="11.85546875" style="740" customWidth="1"/>
    <col min="263" max="263" width="16.28515625" style="740" customWidth="1"/>
    <col min="264" max="264" width="10.7109375" style="740" customWidth="1"/>
    <col min="265" max="267" width="18.7109375" style="740" customWidth="1"/>
    <col min="268" max="268" width="22.28515625" style="740" bestFit="1" customWidth="1"/>
    <col min="269" max="512" width="9.140625" style="740"/>
    <col min="513" max="513" width="4.85546875" style="740" customWidth="1"/>
    <col min="514" max="515" width="17.7109375" style="740" customWidth="1"/>
    <col min="516" max="516" width="11.28515625" style="740" customWidth="1"/>
    <col min="517" max="517" width="12.7109375" style="740" bestFit="1" customWidth="1"/>
    <col min="518" max="518" width="11.85546875" style="740" customWidth="1"/>
    <col min="519" max="519" width="16.28515625" style="740" customWidth="1"/>
    <col min="520" max="520" width="10.7109375" style="740" customWidth="1"/>
    <col min="521" max="523" width="18.7109375" style="740" customWidth="1"/>
    <col min="524" max="524" width="22.28515625" style="740" bestFit="1" customWidth="1"/>
    <col min="525" max="768" width="9.140625" style="740"/>
    <col min="769" max="769" width="4.85546875" style="740" customWidth="1"/>
    <col min="770" max="771" width="17.7109375" style="740" customWidth="1"/>
    <col min="772" max="772" width="11.28515625" style="740" customWidth="1"/>
    <col min="773" max="773" width="12.7109375" style="740" bestFit="1" customWidth="1"/>
    <col min="774" max="774" width="11.85546875" style="740" customWidth="1"/>
    <col min="775" max="775" width="16.28515625" style="740" customWidth="1"/>
    <col min="776" max="776" width="10.7109375" style="740" customWidth="1"/>
    <col min="777" max="779" width="18.7109375" style="740" customWidth="1"/>
    <col min="780" max="780" width="22.28515625" style="740" bestFit="1" customWidth="1"/>
    <col min="781" max="1024" width="9.140625" style="740"/>
    <col min="1025" max="1025" width="4.85546875" style="740" customWidth="1"/>
    <col min="1026" max="1027" width="17.7109375" style="740" customWidth="1"/>
    <col min="1028" max="1028" width="11.28515625" style="740" customWidth="1"/>
    <col min="1029" max="1029" width="12.7109375" style="740" bestFit="1" customWidth="1"/>
    <col min="1030" max="1030" width="11.85546875" style="740" customWidth="1"/>
    <col min="1031" max="1031" width="16.28515625" style="740" customWidth="1"/>
    <col min="1032" max="1032" width="10.7109375" style="740" customWidth="1"/>
    <col min="1033" max="1035" width="18.7109375" style="740" customWidth="1"/>
    <col min="1036" max="1036" width="22.28515625" style="740" bestFit="1" customWidth="1"/>
    <col min="1037" max="1280" width="9.140625" style="740"/>
    <col min="1281" max="1281" width="4.85546875" style="740" customWidth="1"/>
    <col min="1282" max="1283" width="17.7109375" style="740" customWidth="1"/>
    <col min="1284" max="1284" width="11.28515625" style="740" customWidth="1"/>
    <col min="1285" max="1285" width="12.7109375" style="740" bestFit="1" customWidth="1"/>
    <col min="1286" max="1286" width="11.85546875" style="740" customWidth="1"/>
    <col min="1287" max="1287" width="16.28515625" style="740" customWidth="1"/>
    <col min="1288" max="1288" width="10.7109375" style="740" customWidth="1"/>
    <col min="1289" max="1291" width="18.7109375" style="740" customWidth="1"/>
    <col min="1292" max="1292" width="22.28515625" style="740" bestFit="1" customWidth="1"/>
    <col min="1293" max="1536" width="9.140625" style="740"/>
    <col min="1537" max="1537" width="4.85546875" style="740" customWidth="1"/>
    <col min="1538" max="1539" width="17.7109375" style="740" customWidth="1"/>
    <col min="1540" max="1540" width="11.28515625" style="740" customWidth="1"/>
    <col min="1541" max="1541" width="12.7109375" style="740" bestFit="1" customWidth="1"/>
    <col min="1542" max="1542" width="11.85546875" style="740" customWidth="1"/>
    <col min="1543" max="1543" width="16.28515625" style="740" customWidth="1"/>
    <col min="1544" max="1544" width="10.7109375" style="740" customWidth="1"/>
    <col min="1545" max="1547" width="18.7109375" style="740" customWidth="1"/>
    <col min="1548" max="1548" width="22.28515625" style="740" bestFit="1" customWidth="1"/>
    <col min="1549" max="1792" width="9.140625" style="740"/>
    <col min="1793" max="1793" width="4.85546875" style="740" customWidth="1"/>
    <col min="1794" max="1795" width="17.7109375" style="740" customWidth="1"/>
    <col min="1796" max="1796" width="11.28515625" style="740" customWidth="1"/>
    <col min="1797" max="1797" width="12.7109375" style="740" bestFit="1" customWidth="1"/>
    <col min="1798" max="1798" width="11.85546875" style="740" customWidth="1"/>
    <col min="1799" max="1799" width="16.28515625" style="740" customWidth="1"/>
    <col min="1800" max="1800" width="10.7109375" style="740" customWidth="1"/>
    <col min="1801" max="1803" width="18.7109375" style="740" customWidth="1"/>
    <col min="1804" max="1804" width="22.28515625" style="740" bestFit="1" customWidth="1"/>
    <col min="1805" max="2048" width="9.140625" style="740"/>
    <col min="2049" max="2049" width="4.85546875" style="740" customWidth="1"/>
    <col min="2050" max="2051" width="17.7109375" style="740" customWidth="1"/>
    <col min="2052" max="2052" width="11.28515625" style="740" customWidth="1"/>
    <col min="2053" max="2053" width="12.7109375" style="740" bestFit="1" customWidth="1"/>
    <col min="2054" max="2054" width="11.85546875" style="740" customWidth="1"/>
    <col min="2055" max="2055" width="16.28515625" style="740" customWidth="1"/>
    <col min="2056" max="2056" width="10.7109375" style="740" customWidth="1"/>
    <col min="2057" max="2059" width="18.7109375" style="740" customWidth="1"/>
    <col min="2060" max="2060" width="22.28515625" style="740" bestFit="1" customWidth="1"/>
    <col min="2061" max="2304" width="9.140625" style="740"/>
    <col min="2305" max="2305" width="4.85546875" style="740" customWidth="1"/>
    <col min="2306" max="2307" width="17.7109375" style="740" customWidth="1"/>
    <col min="2308" max="2308" width="11.28515625" style="740" customWidth="1"/>
    <col min="2309" max="2309" width="12.7109375" style="740" bestFit="1" customWidth="1"/>
    <col min="2310" max="2310" width="11.85546875" style="740" customWidth="1"/>
    <col min="2311" max="2311" width="16.28515625" style="740" customWidth="1"/>
    <col min="2312" max="2312" width="10.7109375" style="740" customWidth="1"/>
    <col min="2313" max="2315" width="18.7109375" style="740" customWidth="1"/>
    <col min="2316" max="2316" width="22.28515625" style="740" bestFit="1" customWidth="1"/>
    <col min="2317" max="2560" width="9.140625" style="740"/>
    <col min="2561" max="2561" width="4.85546875" style="740" customWidth="1"/>
    <col min="2562" max="2563" width="17.7109375" style="740" customWidth="1"/>
    <col min="2564" max="2564" width="11.28515625" style="740" customWidth="1"/>
    <col min="2565" max="2565" width="12.7109375" style="740" bestFit="1" customWidth="1"/>
    <col min="2566" max="2566" width="11.85546875" style="740" customWidth="1"/>
    <col min="2567" max="2567" width="16.28515625" style="740" customWidth="1"/>
    <col min="2568" max="2568" width="10.7109375" style="740" customWidth="1"/>
    <col min="2569" max="2571" width="18.7109375" style="740" customWidth="1"/>
    <col min="2572" max="2572" width="22.28515625" style="740" bestFit="1" customWidth="1"/>
    <col min="2573" max="2816" width="9.140625" style="740"/>
    <col min="2817" max="2817" width="4.85546875" style="740" customWidth="1"/>
    <col min="2818" max="2819" width="17.7109375" style="740" customWidth="1"/>
    <col min="2820" max="2820" width="11.28515625" style="740" customWidth="1"/>
    <col min="2821" max="2821" width="12.7109375" style="740" bestFit="1" customWidth="1"/>
    <col min="2822" max="2822" width="11.85546875" style="740" customWidth="1"/>
    <col min="2823" max="2823" width="16.28515625" style="740" customWidth="1"/>
    <col min="2824" max="2824" width="10.7109375" style="740" customWidth="1"/>
    <col min="2825" max="2827" width="18.7109375" style="740" customWidth="1"/>
    <col min="2828" max="2828" width="22.28515625" style="740" bestFit="1" customWidth="1"/>
    <col min="2829" max="3072" width="9.140625" style="740"/>
    <col min="3073" max="3073" width="4.85546875" style="740" customWidth="1"/>
    <col min="3074" max="3075" width="17.7109375" style="740" customWidth="1"/>
    <col min="3076" max="3076" width="11.28515625" style="740" customWidth="1"/>
    <col min="3077" max="3077" width="12.7109375" style="740" bestFit="1" customWidth="1"/>
    <col min="3078" max="3078" width="11.85546875" style="740" customWidth="1"/>
    <col min="3079" max="3079" width="16.28515625" style="740" customWidth="1"/>
    <col min="3080" max="3080" width="10.7109375" style="740" customWidth="1"/>
    <col min="3081" max="3083" width="18.7109375" style="740" customWidth="1"/>
    <col min="3084" max="3084" width="22.28515625" style="740" bestFit="1" customWidth="1"/>
    <col min="3085" max="3328" width="9.140625" style="740"/>
    <col min="3329" max="3329" width="4.85546875" style="740" customWidth="1"/>
    <col min="3330" max="3331" width="17.7109375" style="740" customWidth="1"/>
    <col min="3332" max="3332" width="11.28515625" style="740" customWidth="1"/>
    <col min="3333" max="3333" width="12.7109375" style="740" bestFit="1" customWidth="1"/>
    <col min="3334" max="3334" width="11.85546875" style="740" customWidth="1"/>
    <col min="3335" max="3335" width="16.28515625" style="740" customWidth="1"/>
    <col min="3336" max="3336" width="10.7109375" style="740" customWidth="1"/>
    <col min="3337" max="3339" width="18.7109375" style="740" customWidth="1"/>
    <col min="3340" max="3340" width="22.28515625" style="740" bestFit="1" customWidth="1"/>
    <col min="3341" max="3584" width="9.140625" style="740"/>
    <col min="3585" max="3585" width="4.85546875" style="740" customWidth="1"/>
    <col min="3586" max="3587" width="17.7109375" style="740" customWidth="1"/>
    <col min="3588" max="3588" width="11.28515625" style="740" customWidth="1"/>
    <col min="3589" max="3589" width="12.7109375" style="740" bestFit="1" customWidth="1"/>
    <col min="3590" max="3590" width="11.85546875" style="740" customWidth="1"/>
    <col min="3591" max="3591" width="16.28515625" style="740" customWidth="1"/>
    <col min="3592" max="3592" width="10.7109375" style="740" customWidth="1"/>
    <col min="3593" max="3595" width="18.7109375" style="740" customWidth="1"/>
    <col min="3596" max="3596" width="22.28515625" style="740" bestFit="1" customWidth="1"/>
    <col min="3597" max="3840" width="9.140625" style="740"/>
    <col min="3841" max="3841" width="4.85546875" style="740" customWidth="1"/>
    <col min="3842" max="3843" width="17.7109375" style="740" customWidth="1"/>
    <col min="3844" max="3844" width="11.28515625" style="740" customWidth="1"/>
    <col min="3845" max="3845" width="12.7109375" style="740" bestFit="1" customWidth="1"/>
    <col min="3846" max="3846" width="11.85546875" style="740" customWidth="1"/>
    <col min="3847" max="3847" width="16.28515625" style="740" customWidth="1"/>
    <col min="3848" max="3848" width="10.7109375" style="740" customWidth="1"/>
    <col min="3849" max="3851" width="18.7109375" style="740" customWidth="1"/>
    <col min="3852" max="3852" width="22.28515625" style="740" bestFit="1" customWidth="1"/>
    <col min="3853" max="4096" width="9.140625" style="740"/>
    <col min="4097" max="4097" width="4.85546875" style="740" customWidth="1"/>
    <col min="4098" max="4099" width="17.7109375" style="740" customWidth="1"/>
    <col min="4100" max="4100" width="11.28515625" style="740" customWidth="1"/>
    <col min="4101" max="4101" width="12.7109375" style="740" bestFit="1" customWidth="1"/>
    <col min="4102" max="4102" width="11.85546875" style="740" customWidth="1"/>
    <col min="4103" max="4103" width="16.28515625" style="740" customWidth="1"/>
    <col min="4104" max="4104" width="10.7109375" style="740" customWidth="1"/>
    <col min="4105" max="4107" width="18.7109375" style="740" customWidth="1"/>
    <col min="4108" max="4108" width="22.28515625" style="740" bestFit="1" customWidth="1"/>
    <col min="4109" max="4352" width="9.140625" style="740"/>
    <col min="4353" max="4353" width="4.85546875" style="740" customWidth="1"/>
    <col min="4354" max="4355" width="17.7109375" style="740" customWidth="1"/>
    <col min="4356" max="4356" width="11.28515625" style="740" customWidth="1"/>
    <col min="4357" max="4357" width="12.7109375" style="740" bestFit="1" customWidth="1"/>
    <col min="4358" max="4358" width="11.85546875" style="740" customWidth="1"/>
    <col min="4359" max="4359" width="16.28515625" style="740" customWidth="1"/>
    <col min="4360" max="4360" width="10.7109375" style="740" customWidth="1"/>
    <col min="4361" max="4363" width="18.7109375" style="740" customWidth="1"/>
    <col min="4364" max="4364" width="22.28515625" style="740" bestFit="1" customWidth="1"/>
    <col min="4365" max="4608" width="9.140625" style="740"/>
    <col min="4609" max="4609" width="4.85546875" style="740" customWidth="1"/>
    <col min="4610" max="4611" width="17.7109375" style="740" customWidth="1"/>
    <col min="4612" max="4612" width="11.28515625" style="740" customWidth="1"/>
    <col min="4613" max="4613" width="12.7109375" style="740" bestFit="1" customWidth="1"/>
    <col min="4614" max="4614" width="11.85546875" style="740" customWidth="1"/>
    <col min="4615" max="4615" width="16.28515625" style="740" customWidth="1"/>
    <col min="4616" max="4616" width="10.7109375" style="740" customWidth="1"/>
    <col min="4617" max="4619" width="18.7109375" style="740" customWidth="1"/>
    <col min="4620" max="4620" width="22.28515625" style="740" bestFit="1" customWidth="1"/>
    <col min="4621" max="4864" width="9.140625" style="740"/>
    <col min="4865" max="4865" width="4.85546875" style="740" customWidth="1"/>
    <col min="4866" max="4867" width="17.7109375" style="740" customWidth="1"/>
    <col min="4868" max="4868" width="11.28515625" style="740" customWidth="1"/>
    <col min="4869" max="4869" width="12.7109375" style="740" bestFit="1" customWidth="1"/>
    <col min="4870" max="4870" width="11.85546875" style="740" customWidth="1"/>
    <col min="4871" max="4871" width="16.28515625" style="740" customWidth="1"/>
    <col min="4872" max="4872" width="10.7109375" style="740" customWidth="1"/>
    <col min="4873" max="4875" width="18.7109375" style="740" customWidth="1"/>
    <col min="4876" max="4876" width="22.28515625" style="740" bestFit="1" customWidth="1"/>
    <col min="4877" max="5120" width="9.140625" style="740"/>
    <col min="5121" max="5121" width="4.85546875" style="740" customWidth="1"/>
    <col min="5122" max="5123" width="17.7109375" style="740" customWidth="1"/>
    <col min="5124" max="5124" width="11.28515625" style="740" customWidth="1"/>
    <col min="5125" max="5125" width="12.7109375" style="740" bestFit="1" customWidth="1"/>
    <col min="5126" max="5126" width="11.85546875" style="740" customWidth="1"/>
    <col min="5127" max="5127" width="16.28515625" style="740" customWidth="1"/>
    <col min="5128" max="5128" width="10.7109375" style="740" customWidth="1"/>
    <col min="5129" max="5131" width="18.7109375" style="740" customWidth="1"/>
    <col min="5132" max="5132" width="22.28515625" style="740" bestFit="1" customWidth="1"/>
    <col min="5133" max="5376" width="9.140625" style="740"/>
    <col min="5377" max="5377" width="4.85546875" style="740" customWidth="1"/>
    <col min="5378" max="5379" width="17.7109375" style="740" customWidth="1"/>
    <col min="5380" max="5380" width="11.28515625" style="740" customWidth="1"/>
    <col min="5381" max="5381" width="12.7109375" style="740" bestFit="1" customWidth="1"/>
    <col min="5382" max="5382" width="11.85546875" style="740" customWidth="1"/>
    <col min="5383" max="5383" width="16.28515625" style="740" customWidth="1"/>
    <col min="5384" max="5384" width="10.7109375" style="740" customWidth="1"/>
    <col min="5385" max="5387" width="18.7109375" style="740" customWidth="1"/>
    <col min="5388" max="5388" width="22.28515625" style="740" bestFit="1" customWidth="1"/>
    <col min="5389" max="5632" width="9.140625" style="740"/>
    <col min="5633" max="5633" width="4.85546875" style="740" customWidth="1"/>
    <col min="5634" max="5635" width="17.7109375" style="740" customWidth="1"/>
    <col min="5636" max="5636" width="11.28515625" style="740" customWidth="1"/>
    <col min="5637" max="5637" width="12.7109375" style="740" bestFit="1" customWidth="1"/>
    <col min="5638" max="5638" width="11.85546875" style="740" customWidth="1"/>
    <col min="5639" max="5639" width="16.28515625" style="740" customWidth="1"/>
    <col min="5640" max="5640" width="10.7109375" style="740" customWidth="1"/>
    <col min="5641" max="5643" width="18.7109375" style="740" customWidth="1"/>
    <col min="5644" max="5644" width="22.28515625" style="740" bestFit="1" customWidth="1"/>
    <col min="5645" max="5888" width="9.140625" style="740"/>
    <col min="5889" max="5889" width="4.85546875" style="740" customWidth="1"/>
    <col min="5890" max="5891" width="17.7109375" style="740" customWidth="1"/>
    <col min="5892" max="5892" width="11.28515625" style="740" customWidth="1"/>
    <col min="5893" max="5893" width="12.7109375" style="740" bestFit="1" customWidth="1"/>
    <col min="5894" max="5894" width="11.85546875" style="740" customWidth="1"/>
    <col min="5895" max="5895" width="16.28515625" style="740" customWidth="1"/>
    <col min="5896" max="5896" width="10.7109375" style="740" customWidth="1"/>
    <col min="5897" max="5899" width="18.7109375" style="740" customWidth="1"/>
    <col min="5900" max="5900" width="22.28515625" style="740" bestFit="1" customWidth="1"/>
    <col min="5901" max="6144" width="9.140625" style="740"/>
    <col min="6145" max="6145" width="4.85546875" style="740" customWidth="1"/>
    <col min="6146" max="6147" width="17.7109375" style="740" customWidth="1"/>
    <col min="6148" max="6148" width="11.28515625" style="740" customWidth="1"/>
    <col min="6149" max="6149" width="12.7109375" style="740" bestFit="1" customWidth="1"/>
    <col min="6150" max="6150" width="11.85546875" style="740" customWidth="1"/>
    <col min="6151" max="6151" width="16.28515625" style="740" customWidth="1"/>
    <col min="6152" max="6152" width="10.7109375" style="740" customWidth="1"/>
    <col min="6153" max="6155" width="18.7109375" style="740" customWidth="1"/>
    <col min="6156" max="6156" width="22.28515625" style="740" bestFit="1" customWidth="1"/>
    <col min="6157" max="6400" width="9.140625" style="740"/>
    <col min="6401" max="6401" width="4.85546875" style="740" customWidth="1"/>
    <col min="6402" max="6403" width="17.7109375" style="740" customWidth="1"/>
    <col min="6404" max="6404" width="11.28515625" style="740" customWidth="1"/>
    <col min="6405" max="6405" width="12.7109375" style="740" bestFit="1" customWidth="1"/>
    <col min="6406" max="6406" width="11.85546875" style="740" customWidth="1"/>
    <col min="6407" max="6407" width="16.28515625" style="740" customWidth="1"/>
    <col min="6408" max="6408" width="10.7109375" style="740" customWidth="1"/>
    <col min="6409" max="6411" width="18.7109375" style="740" customWidth="1"/>
    <col min="6412" max="6412" width="22.28515625" style="740" bestFit="1" customWidth="1"/>
    <col min="6413" max="6656" width="9.140625" style="740"/>
    <col min="6657" max="6657" width="4.85546875" style="740" customWidth="1"/>
    <col min="6658" max="6659" width="17.7109375" style="740" customWidth="1"/>
    <col min="6660" max="6660" width="11.28515625" style="740" customWidth="1"/>
    <col min="6661" max="6661" width="12.7109375" style="740" bestFit="1" customWidth="1"/>
    <col min="6662" max="6662" width="11.85546875" style="740" customWidth="1"/>
    <col min="6663" max="6663" width="16.28515625" style="740" customWidth="1"/>
    <col min="6664" max="6664" width="10.7109375" style="740" customWidth="1"/>
    <col min="6665" max="6667" width="18.7109375" style="740" customWidth="1"/>
    <col min="6668" max="6668" width="22.28515625" style="740" bestFit="1" customWidth="1"/>
    <col min="6669" max="6912" width="9.140625" style="740"/>
    <col min="6913" max="6913" width="4.85546875" style="740" customWidth="1"/>
    <col min="6914" max="6915" width="17.7109375" style="740" customWidth="1"/>
    <col min="6916" max="6916" width="11.28515625" style="740" customWidth="1"/>
    <col min="6917" max="6917" width="12.7109375" style="740" bestFit="1" customWidth="1"/>
    <col min="6918" max="6918" width="11.85546875" style="740" customWidth="1"/>
    <col min="6919" max="6919" width="16.28515625" style="740" customWidth="1"/>
    <col min="6920" max="6920" width="10.7109375" style="740" customWidth="1"/>
    <col min="6921" max="6923" width="18.7109375" style="740" customWidth="1"/>
    <col min="6924" max="6924" width="22.28515625" style="740" bestFit="1" customWidth="1"/>
    <col min="6925" max="7168" width="9.140625" style="740"/>
    <col min="7169" max="7169" width="4.85546875" style="740" customWidth="1"/>
    <col min="7170" max="7171" width="17.7109375" style="740" customWidth="1"/>
    <col min="7172" max="7172" width="11.28515625" style="740" customWidth="1"/>
    <col min="7173" max="7173" width="12.7109375" style="740" bestFit="1" customWidth="1"/>
    <col min="7174" max="7174" width="11.85546875" style="740" customWidth="1"/>
    <col min="7175" max="7175" width="16.28515625" style="740" customWidth="1"/>
    <col min="7176" max="7176" width="10.7109375" style="740" customWidth="1"/>
    <col min="7177" max="7179" width="18.7109375" style="740" customWidth="1"/>
    <col min="7180" max="7180" width="22.28515625" style="740" bestFit="1" customWidth="1"/>
    <col min="7181" max="7424" width="9.140625" style="740"/>
    <col min="7425" max="7425" width="4.85546875" style="740" customWidth="1"/>
    <col min="7426" max="7427" width="17.7109375" style="740" customWidth="1"/>
    <col min="7428" max="7428" width="11.28515625" style="740" customWidth="1"/>
    <col min="7429" max="7429" width="12.7109375" style="740" bestFit="1" customWidth="1"/>
    <col min="7430" max="7430" width="11.85546875" style="740" customWidth="1"/>
    <col min="7431" max="7431" width="16.28515625" style="740" customWidth="1"/>
    <col min="7432" max="7432" width="10.7109375" style="740" customWidth="1"/>
    <col min="7433" max="7435" width="18.7109375" style="740" customWidth="1"/>
    <col min="7436" max="7436" width="22.28515625" style="740" bestFit="1" customWidth="1"/>
    <col min="7437" max="7680" width="9.140625" style="740"/>
    <col min="7681" max="7681" width="4.85546875" style="740" customWidth="1"/>
    <col min="7682" max="7683" width="17.7109375" style="740" customWidth="1"/>
    <col min="7684" max="7684" width="11.28515625" style="740" customWidth="1"/>
    <col min="7685" max="7685" width="12.7109375" style="740" bestFit="1" customWidth="1"/>
    <col min="7686" max="7686" width="11.85546875" style="740" customWidth="1"/>
    <col min="7687" max="7687" width="16.28515625" style="740" customWidth="1"/>
    <col min="7688" max="7688" width="10.7109375" style="740" customWidth="1"/>
    <col min="7689" max="7691" width="18.7109375" style="740" customWidth="1"/>
    <col min="7692" max="7692" width="22.28515625" style="740" bestFit="1" customWidth="1"/>
    <col min="7693" max="7936" width="9.140625" style="740"/>
    <col min="7937" max="7937" width="4.85546875" style="740" customWidth="1"/>
    <col min="7938" max="7939" width="17.7109375" style="740" customWidth="1"/>
    <col min="7940" max="7940" width="11.28515625" style="740" customWidth="1"/>
    <col min="7941" max="7941" width="12.7109375" style="740" bestFit="1" customWidth="1"/>
    <col min="7942" max="7942" width="11.85546875" style="740" customWidth="1"/>
    <col min="7943" max="7943" width="16.28515625" style="740" customWidth="1"/>
    <col min="7944" max="7944" width="10.7109375" style="740" customWidth="1"/>
    <col min="7945" max="7947" width="18.7109375" style="740" customWidth="1"/>
    <col min="7948" max="7948" width="22.28515625" style="740" bestFit="1" customWidth="1"/>
    <col min="7949" max="8192" width="9.140625" style="740"/>
    <col min="8193" max="8193" width="4.85546875" style="740" customWidth="1"/>
    <col min="8194" max="8195" width="17.7109375" style="740" customWidth="1"/>
    <col min="8196" max="8196" width="11.28515625" style="740" customWidth="1"/>
    <col min="8197" max="8197" width="12.7109375" style="740" bestFit="1" customWidth="1"/>
    <col min="8198" max="8198" width="11.85546875" style="740" customWidth="1"/>
    <col min="8199" max="8199" width="16.28515625" style="740" customWidth="1"/>
    <col min="8200" max="8200" width="10.7109375" style="740" customWidth="1"/>
    <col min="8201" max="8203" width="18.7109375" style="740" customWidth="1"/>
    <col min="8204" max="8204" width="22.28515625" style="740" bestFit="1" customWidth="1"/>
    <col min="8205" max="8448" width="9.140625" style="740"/>
    <col min="8449" max="8449" width="4.85546875" style="740" customWidth="1"/>
    <col min="8450" max="8451" width="17.7109375" style="740" customWidth="1"/>
    <col min="8452" max="8452" width="11.28515625" style="740" customWidth="1"/>
    <col min="8453" max="8453" width="12.7109375" style="740" bestFit="1" customWidth="1"/>
    <col min="8454" max="8454" width="11.85546875" style="740" customWidth="1"/>
    <col min="8455" max="8455" width="16.28515625" style="740" customWidth="1"/>
    <col min="8456" max="8456" width="10.7109375" style="740" customWidth="1"/>
    <col min="8457" max="8459" width="18.7109375" style="740" customWidth="1"/>
    <col min="8460" max="8460" width="22.28515625" style="740" bestFit="1" customWidth="1"/>
    <col min="8461" max="8704" width="9.140625" style="740"/>
    <col min="8705" max="8705" width="4.85546875" style="740" customWidth="1"/>
    <col min="8706" max="8707" width="17.7109375" style="740" customWidth="1"/>
    <col min="8708" max="8708" width="11.28515625" style="740" customWidth="1"/>
    <col min="8709" max="8709" width="12.7109375" style="740" bestFit="1" customWidth="1"/>
    <col min="8710" max="8710" width="11.85546875" style="740" customWidth="1"/>
    <col min="8711" max="8711" width="16.28515625" style="740" customWidth="1"/>
    <col min="8712" max="8712" width="10.7109375" style="740" customWidth="1"/>
    <col min="8713" max="8715" width="18.7109375" style="740" customWidth="1"/>
    <col min="8716" max="8716" width="22.28515625" style="740" bestFit="1" customWidth="1"/>
    <col min="8717" max="8960" width="9.140625" style="740"/>
    <col min="8961" max="8961" width="4.85546875" style="740" customWidth="1"/>
    <col min="8962" max="8963" width="17.7109375" style="740" customWidth="1"/>
    <col min="8964" max="8964" width="11.28515625" style="740" customWidth="1"/>
    <col min="8965" max="8965" width="12.7109375" style="740" bestFit="1" customWidth="1"/>
    <col min="8966" max="8966" width="11.85546875" style="740" customWidth="1"/>
    <col min="8967" max="8967" width="16.28515625" style="740" customWidth="1"/>
    <col min="8968" max="8968" width="10.7109375" style="740" customWidth="1"/>
    <col min="8969" max="8971" width="18.7109375" style="740" customWidth="1"/>
    <col min="8972" max="8972" width="22.28515625" style="740" bestFit="1" customWidth="1"/>
    <col min="8973" max="9216" width="9.140625" style="740"/>
    <col min="9217" max="9217" width="4.85546875" style="740" customWidth="1"/>
    <col min="9218" max="9219" width="17.7109375" style="740" customWidth="1"/>
    <col min="9220" max="9220" width="11.28515625" style="740" customWidth="1"/>
    <col min="9221" max="9221" width="12.7109375" style="740" bestFit="1" customWidth="1"/>
    <col min="9222" max="9222" width="11.85546875" style="740" customWidth="1"/>
    <col min="9223" max="9223" width="16.28515625" style="740" customWidth="1"/>
    <col min="9224" max="9224" width="10.7109375" style="740" customWidth="1"/>
    <col min="9225" max="9227" width="18.7109375" style="740" customWidth="1"/>
    <col min="9228" max="9228" width="22.28515625" style="740" bestFit="1" customWidth="1"/>
    <col min="9229" max="9472" width="9.140625" style="740"/>
    <col min="9473" max="9473" width="4.85546875" style="740" customWidth="1"/>
    <col min="9474" max="9475" width="17.7109375" style="740" customWidth="1"/>
    <col min="9476" max="9476" width="11.28515625" style="740" customWidth="1"/>
    <col min="9477" max="9477" width="12.7109375" style="740" bestFit="1" customWidth="1"/>
    <col min="9478" max="9478" width="11.85546875" style="740" customWidth="1"/>
    <col min="9479" max="9479" width="16.28515625" style="740" customWidth="1"/>
    <col min="9480" max="9480" width="10.7109375" style="740" customWidth="1"/>
    <col min="9481" max="9483" width="18.7109375" style="740" customWidth="1"/>
    <col min="9484" max="9484" width="22.28515625" style="740" bestFit="1" customWidth="1"/>
    <col min="9485" max="9728" width="9.140625" style="740"/>
    <col min="9729" max="9729" width="4.85546875" style="740" customWidth="1"/>
    <col min="9730" max="9731" width="17.7109375" style="740" customWidth="1"/>
    <col min="9732" max="9732" width="11.28515625" style="740" customWidth="1"/>
    <col min="9733" max="9733" width="12.7109375" style="740" bestFit="1" customWidth="1"/>
    <col min="9734" max="9734" width="11.85546875" style="740" customWidth="1"/>
    <col min="9735" max="9735" width="16.28515625" style="740" customWidth="1"/>
    <col min="9736" max="9736" width="10.7109375" style="740" customWidth="1"/>
    <col min="9737" max="9739" width="18.7109375" style="740" customWidth="1"/>
    <col min="9740" max="9740" width="22.28515625" style="740" bestFit="1" customWidth="1"/>
    <col min="9741" max="9984" width="9.140625" style="740"/>
    <col min="9985" max="9985" width="4.85546875" style="740" customWidth="1"/>
    <col min="9986" max="9987" width="17.7109375" style="740" customWidth="1"/>
    <col min="9988" max="9988" width="11.28515625" style="740" customWidth="1"/>
    <col min="9989" max="9989" width="12.7109375" style="740" bestFit="1" customWidth="1"/>
    <col min="9990" max="9990" width="11.85546875" style="740" customWidth="1"/>
    <col min="9991" max="9991" width="16.28515625" style="740" customWidth="1"/>
    <col min="9992" max="9992" width="10.7109375" style="740" customWidth="1"/>
    <col min="9993" max="9995" width="18.7109375" style="740" customWidth="1"/>
    <col min="9996" max="9996" width="22.28515625" style="740" bestFit="1" customWidth="1"/>
    <col min="9997" max="10240" width="9.140625" style="740"/>
    <col min="10241" max="10241" width="4.85546875" style="740" customWidth="1"/>
    <col min="10242" max="10243" width="17.7109375" style="740" customWidth="1"/>
    <col min="10244" max="10244" width="11.28515625" style="740" customWidth="1"/>
    <col min="10245" max="10245" width="12.7109375" style="740" bestFit="1" customWidth="1"/>
    <col min="10246" max="10246" width="11.85546875" style="740" customWidth="1"/>
    <col min="10247" max="10247" width="16.28515625" style="740" customWidth="1"/>
    <col min="10248" max="10248" width="10.7109375" style="740" customWidth="1"/>
    <col min="10249" max="10251" width="18.7109375" style="740" customWidth="1"/>
    <col min="10252" max="10252" width="22.28515625" style="740" bestFit="1" customWidth="1"/>
    <col min="10253" max="10496" width="9.140625" style="740"/>
    <col min="10497" max="10497" width="4.85546875" style="740" customWidth="1"/>
    <col min="10498" max="10499" width="17.7109375" style="740" customWidth="1"/>
    <col min="10500" max="10500" width="11.28515625" style="740" customWidth="1"/>
    <col min="10501" max="10501" width="12.7109375" style="740" bestFit="1" customWidth="1"/>
    <col min="10502" max="10502" width="11.85546875" style="740" customWidth="1"/>
    <col min="10503" max="10503" width="16.28515625" style="740" customWidth="1"/>
    <col min="10504" max="10504" width="10.7109375" style="740" customWidth="1"/>
    <col min="10505" max="10507" width="18.7109375" style="740" customWidth="1"/>
    <col min="10508" max="10508" width="22.28515625" style="740" bestFit="1" customWidth="1"/>
    <col min="10509" max="10752" width="9.140625" style="740"/>
    <col min="10753" max="10753" width="4.85546875" style="740" customWidth="1"/>
    <col min="10754" max="10755" width="17.7109375" style="740" customWidth="1"/>
    <col min="10756" max="10756" width="11.28515625" style="740" customWidth="1"/>
    <col min="10757" max="10757" width="12.7109375" style="740" bestFit="1" customWidth="1"/>
    <col min="10758" max="10758" width="11.85546875" style="740" customWidth="1"/>
    <col min="10759" max="10759" width="16.28515625" style="740" customWidth="1"/>
    <col min="10760" max="10760" width="10.7109375" style="740" customWidth="1"/>
    <col min="10761" max="10763" width="18.7109375" style="740" customWidth="1"/>
    <col min="10764" max="10764" width="22.28515625" style="740" bestFit="1" customWidth="1"/>
    <col min="10765" max="11008" width="9.140625" style="740"/>
    <col min="11009" max="11009" width="4.85546875" style="740" customWidth="1"/>
    <col min="11010" max="11011" width="17.7109375" style="740" customWidth="1"/>
    <col min="11012" max="11012" width="11.28515625" style="740" customWidth="1"/>
    <col min="11013" max="11013" width="12.7109375" style="740" bestFit="1" customWidth="1"/>
    <col min="11014" max="11014" width="11.85546875" style="740" customWidth="1"/>
    <col min="11015" max="11015" width="16.28515625" style="740" customWidth="1"/>
    <col min="11016" max="11016" width="10.7109375" style="740" customWidth="1"/>
    <col min="11017" max="11019" width="18.7109375" style="740" customWidth="1"/>
    <col min="11020" max="11020" width="22.28515625" style="740" bestFit="1" customWidth="1"/>
    <col min="11021" max="11264" width="9.140625" style="740"/>
    <col min="11265" max="11265" width="4.85546875" style="740" customWidth="1"/>
    <col min="11266" max="11267" width="17.7109375" style="740" customWidth="1"/>
    <col min="11268" max="11268" width="11.28515625" style="740" customWidth="1"/>
    <col min="11269" max="11269" width="12.7109375" style="740" bestFit="1" customWidth="1"/>
    <col min="11270" max="11270" width="11.85546875" style="740" customWidth="1"/>
    <col min="11271" max="11271" width="16.28515625" style="740" customWidth="1"/>
    <col min="11272" max="11272" width="10.7109375" style="740" customWidth="1"/>
    <col min="11273" max="11275" width="18.7109375" style="740" customWidth="1"/>
    <col min="11276" max="11276" width="22.28515625" style="740" bestFit="1" customWidth="1"/>
    <col min="11277" max="11520" width="9.140625" style="740"/>
    <col min="11521" max="11521" width="4.85546875" style="740" customWidth="1"/>
    <col min="11522" max="11523" width="17.7109375" style="740" customWidth="1"/>
    <col min="11524" max="11524" width="11.28515625" style="740" customWidth="1"/>
    <col min="11525" max="11525" width="12.7109375" style="740" bestFit="1" customWidth="1"/>
    <col min="11526" max="11526" width="11.85546875" style="740" customWidth="1"/>
    <col min="11527" max="11527" width="16.28515625" style="740" customWidth="1"/>
    <col min="11528" max="11528" width="10.7109375" style="740" customWidth="1"/>
    <col min="11529" max="11531" width="18.7109375" style="740" customWidth="1"/>
    <col min="11532" max="11532" width="22.28515625" style="740" bestFit="1" customWidth="1"/>
    <col min="11533" max="11776" width="9.140625" style="740"/>
    <col min="11777" max="11777" width="4.85546875" style="740" customWidth="1"/>
    <col min="11778" max="11779" width="17.7109375" style="740" customWidth="1"/>
    <col min="11780" max="11780" width="11.28515625" style="740" customWidth="1"/>
    <col min="11781" max="11781" width="12.7109375" style="740" bestFit="1" customWidth="1"/>
    <col min="11782" max="11782" width="11.85546875" style="740" customWidth="1"/>
    <col min="11783" max="11783" width="16.28515625" style="740" customWidth="1"/>
    <col min="11784" max="11784" width="10.7109375" style="740" customWidth="1"/>
    <col min="11785" max="11787" width="18.7109375" style="740" customWidth="1"/>
    <col min="11788" max="11788" width="22.28515625" style="740" bestFit="1" customWidth="1"/>
    <col min="11789" max="12032" width="9.140625" style="740"/>
    <col min="12033" max="12033" width="4.85546875" style="740" customWidth="1"/>
    <col min="12034" max="12035" width="17.7109375" style="740" customWidth="1"/>
    <col min="12036" max="12036" width="11.28515625" style="740" customWidth="1"/>
    <col min="12037" max="12037" width="12.7109375" style="740" bestFit="1" customWidth="1"/>
    <col min="12038" max="12038" width="11.85546875" style="740" customWidth="1"/>
    <col min="12039" max="12039" width="16.28515625" style="740" customWidth="1"/>
    <col min="12040" max="12040" width="10.7109375" style="740" customWidth="1"/>
    <col min="12041" max="12043" width="18.7109375" style="740" customWidth="1"/>
    <col min="12044" max="12044" width="22.28515625" style="740" bestFit="1" customWidth="1"/>
    <col min="12045" max="12288" width="9.140625" style="740"/>
    <col min="12289" max="12289" width="4.85546875" style="740" customWidth="1"/>
    <col min="12290" max="12291" width="17.7109375" style="740" customWidth="1"/>
    <col min="12292" max="12292" width="11.28515625" style="740" customWidth="1"/>
    <col min="12293" max="12293" width="12.7109375" style="740" bestFit="1" customWidth="1"/>
    <col min="12294" max="12294" width="11.85546875" style="740" customWidth="1"/>
    <col min="12295" max="12295" width="16.28515625" style="740" customWidth="1"/>
    <col min="12296" max="12296" width="10.7109375" style="740" customWidth="1"/>
    <col min="12297" max="12299" width="18.7109375" style="740" customWidth="1"/>
    <col min="12300" max="12300" width="22.28515625" style="740" bestFit="1" customWidth="1"/>
    <col min="12301" max="12544" width="9.140625" style="740"/>
    <col min="12545" max="12545" width="4.85546875" style="740" customWidth="1"/>
    <col min="12546" max="12547" width="17.7109375" style="740" customWidth="1"/>
    <col min="12548" max="12548" width="11.28515625" style="740" customWidth="1"/>
    <col min="12549" max="12549" width="12.7109375" style="740" bestFit="1" customWidth="1"/>
    <col min="12550" max="12550" width="11.85546875" style="740" customWidth="1"/>
    <col min="12551" max="12551" width="16.28515625" style="740" customWidth="1"/>
    <col min="12552" max="12552" width="10.7109375" style="740" customWidth="1"/>
    <col min="12553" max="12555" width="18.7109375" style="740" customWidth="1"/>
    <col min="12556" max="12556" width="22.28515625" style="740" bestFit="1" customWidth="1"/>
    <col min="12557" max="12800" width="9.140625" style="740"/>
    <col min="12801" max="12801" width="4.85546875" style="740" customWidth="1"/>
    <col min="12802" max="12803" width="17.7109375" style="740" customWidth="1"/>
    <col min="12804" max="12804" width="11.28515625" style="740" customWidth="1"/>
    <col min="12805" max="12805" width="12.7109375" style="740" bestFit="1" customWidth="1"/>
    <col min="12806" max="12806" width="11.85546875" style="740" customWidth="1"/>
    <col min="12807" max="12807" width="16.28515625" style="740" customWidth="1"/>
    <col min="12808" max="12808" width="10.7109375" style="740" customWidth="1"/>
    <col min="12809" max="12811" width="18.7109375" style="740" customWidth="1"/>
    <col min="12812" max="12812" width="22.28515625" style="740" bestFit="1" customWidth="1"/>
    <col min="12813" max="13056" width="9.140625" style="740"/>
    <col min="13057" max="13057" width="4.85546875" style="740" customWidth="1"/>
    <col min="13058" max="13059" width="17.7109375" style="740" customWidth="1"/>
    <col min="13060" max="13060" width="11.28515625" style="740" customWidth="1"/>
    <col min="13061" max="13061" width="12.7109375" style="740" bestFit="1" customWidth="1"/>
    <col min="13062" max="13062" width="11.85546875" style="740" customWidth="1"/>
    <col min="13063" max="13063" width="16.28515625" style="740" customWidth="1"/>
    <col min="13064" max="13064" width="10.7109375" style="740" customWidth="1"/>
    <col min="13065" max="13067" width="18.7109375" style="740" customWidth="1"/>
    <col min="13068" max="13068" width="22.28515625" style="740" bestFit="1" customWidth="1"/>
    <col min="13069" max="13312" width="9.140625" style="740"/>
    <col min="13313" max="13313" width="4.85546875" style="740" customWidth="1"/>
    <col min="13314" max="13315" width="17.7109375" style="740" customWidth="1"/>
    <col min="13316" max="13316" width="11.28515625" style="740" customWidth="1"/>
    <col min="13317" max="13317" width="12.7109375" style="740" bestFit="1" customWidth="1"/>
    <col min="13318" max="13318" width="11.85546875" style="740" customWidth="1"/>
    <col min="13319" max="13319" width="16.28515625" style="740" customWidth="1"/>
    <col min="13320" max="13320" width="10.7109375" style="740" customWidth="1"/>
    <col min="13321" max="13323" width="18.7109375" style="740" customWidth="1"/>
    <col min="13324" max="13324" width="22.28515625" style="740" bestFit="1" customWidth="1"/>
    <col min="13325" max="13568" width="9.140625" style="740"/>
    <col min="13569" max="13569" width="4.85546875" style="740" customWidth="1"/>
    <col min="13570" max="13571" width="17.7109375" style="740" customWidth="1"/>
    <col min="13572" max="13572" width="11.28515625" style="740" customWidth="1"/>
    <col min="13573" max="13573" width="12.7109375" style="740" bestFit="1" customWidth="1"/>
    <col min="13574" max="13574" width="11.85546875" style="740" customWidth="1"/>
    <col min="13575" max="13575" width="16.28515625" style="740" customWidth="1"/>
    <col min="13576" max="13576" width="10.7109375" style="740" customWidth="1"/>
    <col min="13577" max="13579" width="18.7109375" style="740" customWidth="1"/>
    <col min="13580" max="13580" width="22.28515625" style="740" bestFit="1" customWidth="1"/>
    <col min="13581" max="13824" width="9.140625" style="740"/>
    <col min="13825" max="13825" width="4.85546875" style="740" customWidth="1"/>
    <col min="13826" max="13827" width="17.7109375" style="740" customWidth="1"/>
    <col min="13828" max="13828" width="11.28515625" style="740" customWidth="1"/>
    <col min="13829" max="13829" width="12.7109375" style="740" bestFit="1" customWidth="1"/>
    <col min="13830" max="13830" width="11.85546875" style="740" customWidth="1"/>
    <col min="13831" max="13831" width="16.28515625" style="740" customWidth="1"/>
    <col min="13832" max="13832" width="10.7109375" style="740" customWidth="1"/>
    <col min="13833" max="13835" width="18.7109375" style="740" customWidth="1"/>
    <col min="13836" max="13836" width="22.28515625" style="740" bestFit="1" customWidth="1"/>
    <col min="13837" max="14080" width="9.140625" style="740"/>
    <col min="14081" max="14081" width="4.85546875" style="740" customWidth="1"/>
    <col min="14082" max="14083" width="17.7109375" style="740" customWidth="1"/>
    <col min="14084" max="14084" width="11.28515625" style="740" customWidth="1"/>
    <col min="14085" max="14085" width="12.7109375" style="740" bestFit="1" customWidth="1"/>
    <col min="14086" max="14086" width="11.85546875" style="740" customWidth="1"/>
    <col min="14087" max="14087" width="16.28515625" style="740" customWidth="1"/>
    <col min="14088" max="14088" width="10.7109375" style="740" customWidth="1"/>
    <col min="14089" max="14091" width="18.7109375" style="740" customWidth="1"/>
    <col min="14092" max="14092" width="22.28515625" style="740" bestFit="1" customWidth="1"/>
    <col min="14093" max="14336" width="9.140625" style="740"/>
    <col min="14337" max="14337" width="4.85546875" style="740" customWidth="1"/>
    <col min="14338" max="14339" width="17.7109375" style="740" customWidth="1"/>
    <col min="14340" max="14340" width="11.28515625" style="740" customWidth="1"/>
    <col min="14341" max="14341" width="12.7109375" style="740" bestFit="1" customWidth="1"/>
    <col min="14342" max="14342" width="11.85546875" style="740" customWidth="1"/>
    <col min="14343" max="14343" width="16.28515625" style="740" customWidth="1"/>
    <col min="14344" max="14344" width="10.7109375" style="740" customWidth="1"/>
    <col min="14345" max="14347" width="18.7109375" style="740" customWidth="1"/>
    <col min="14348" max="14348" width="22.28515625" style="740" bestFit="1" customWidth="1"/>
    <col min="14349" max="14592" width="9.140625" style="740"/>
    <col min="14593" max="14593" width="4.85546875" style="740" customWidth="1"/>
    <col min="14594" max="14595" width="17.7109375" style="740" customWidth="1"/>
    <col min="14596" max="14596" width="11.28515625" style="740" customWidth="1"/>
    <col min="14597" max="14597" width="12.7109375" style="740" bestFit="1" customWidth="1"/>
    <col min="14598" max="14598" width="11.85546875" style="740" customWidth="1"/>
    <col min="14599" max="14599" width="16.28515625" style="740" customWidth="1"/>
    <col min="14600" max="14600" width="10.7109375" style="740" customWidth="1"/>
    <col min="14601" max="14603" width="18.7109375" style="740" customWidth="1"/>
    <col min="14604" max="14604" width="22.28515625" style="740" bestFit="1" customWidth="1"/>
    <col min="14605" max="14848" width="9.140625" style="740"/>
    <col min="14849" max="14849" width="4.85546875" style="740" customWidth="1"/>
    <col min="14850" max="14851" width="17.7109375" style="740" customWidth="1"/>
    <col min="14852" max="14852" width="11.28515625" style="740" customWidth="1"/>
    <col min="14853" max="14853" width="12.7109375" style="740" bestFit="1" customWidth="1"/>
    <col min="14854" max="14854" width="11.85546875" style="740" customWidth="1"/>
    <col min="14855" max="14855" width="16.28515625" style="740" customWidth="1"/>
    <col min="14856" max="14856" width="10.7109375" style="740" customWidth="1"/>
    <col min="14857" max="14859" width="18.7109375" style="740" customWidth="1"/>
    <col min="14860" max="14860" width="22.28515625" style="740" bestFit="1" customWidth="1"/>
    <col min="14861" max="15104" width="9.140625" style="740"/>
    <col min="15105" max="15105" width="4.85546875" style="740" customWidth="1"/>
    <col min="15106" max="15107" width="17.7109375" style="740" customWidth="1"/>
    <col min="15108" max="15108" width="11.28515625" style="740" customWidth="1"/>
    <col min="15109" max="15109" width="12.7109375" style="740" bestFit="1" customWidth="1"/>
    <col min="15110" max="15110" width="11.85546875" style="740" customWidth="1"/>
    <col min="15111" max="15111" width="16.28515625" style="740" customWidth="1"/>
    <col min="15112" max="15112" width="10.7109375" style="740" customWidth="1"/>
    <col min="15113" max="15115" width="18.7109375" style="740" customWidth="1"/>
    <col min="15116" max="15116" width="22.28515625" style="740" bestFit="1" customWidth="1"/>
    <col min="15117" max="15360" width="9.140625" style="740"/>
    <col min="15361" max="15361" width="4.85546875" style="740" customWidth="1"/>
    <col min="15362" max="15363" width="17.7109375" style="740" customWidth="1"/>
    <col min="15364" max="15364" width="11.28515625" style="740" customWidth="1"/>
    <col min="15365" max="15365" width="12.7109375" style="740" bestFit="1" customWidth="1"/>
    <col min="15366" max="15366" width="11.85546875" style="740" customWidth="1"/>
    <col min="15367" max="15367" width="16.28515625" style="740" customWidth="1"/>
    <col min="15368" max="15368" width="10.7109375" style="740" customWidth="1"/>
    <col min="15369" max="15371" width="18.7109375" style="740" customWidth="1"/>
    <col min="15372" max="15372" width="22.28515625" style="740" bestFit="1" customWidth="1"/>
    <col min="15373" max="15616" width="9.140625" style="740"/>
    <col min="15617" max="15617" width="4.85546875" style="740" customWidth="1"/>
    <col min="15618" max="15619" width="17.7109375" style="740" customWidth="1"/>
    <col min="15620" max="15620" width="11.28515625" style="740" customWidth="1"/>
    <col min="15621" max="15621" width="12.7109375" style="740" bestFit="1" customWidth="1"/>
    <col min="15622" max="15622" width="11.85546875" style="740" customWidth="1"/>
    <col min="15623" max="15623" width="16.28515625" style="740" customWidth="1"/>
    <col min="15624" max="15624" width="10.7109375" style="740" customWidth="1"/>
    <col min="15625" max="15627" width="18.7109375" style="740" customWidth="1"/>
    <col min="15628" max="15628" width="22.28515625" style="740" bestFit="1" customWidth="1"/>
    <col min="15629" max="15872" width="9.140625" style="740"/>
    <col min="15873" max="15873" width="4.85546875" style="740" customWidth="1"/>
    <col min="15874" max="15875" width="17.7109375" style="740" customWidth="1"/>
    <col min="15876" max="15876" width="11.28515625" style="740" customWidth="1"/>
    <col min="15877" max="15877" width="12.7109375" style="740" bestFit="1" customWidth="1"/>
    <col min="15878" max="15878" width="11.85546875" style="740" customWidth="1"/>
    <col min="15879" max="15879" width="16.28515625" style="740" customWidth="1"/>
    <col min="15880" max="15880" width="10.7109375" style="740" customWidth="1"/>
    <col min="15881" max="15883" width="18.7109375" style="740" customWidth="1"/>
    <col min="15884" max="15884" width="22.28515625" style="740" bestFit="1" customWidth="1"/>
    <col min="15885" max="16128" width="9.140625" style="740"/>
    <col min="16129" max="16129" width="4.85546875" style="740" customWidth="1"/>
    <col min="16130" max="16131" width="17.7109375" style="740" customWidth="1"/>
    <col min="16132" max="16132" width="11.28515625" style="740" customWidth="1"/>
    <col min="16133" max="16133" width="12.7109375" style="740" bestFit="1" customWidth="1"/>
    <col min="16134" max="16134" width="11.85546875" style="740" customWidth="1"/>
    <col min="16135" max="16135" width="16.28515625" style="740" customWidth="1"/>
    <col min="16136" max="16136" width="10.7109375" style="740" customWidth="1"/>
    <col min="16137" max="16139" width="18.7109375" style="740" customWidth="1"/>
    <col min="16140" max="16140" width="22.28515625" style="740" bestFit="1" customWidth="1"/>
    <col min="16141" max="16384" width="9.140625" style="740"/>
  </cols>
  <sheetData>
    <row r="1" spans="1:12" ht="15.75" thickBot="1" x14ac:dyDescent="0.3"/>
    <row r="2" spans="1:12" ht="23.25" hidden="1" thickBot="1" x14ac:dyDescent="0.35">
      <c r="A2" s="1052" t="s">
        <v>1297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</row>
    <row r="3" spans="1:12" ht="20.25" x14ac:dyDescent="0.3">
      <c r="A3" s="1053" t="s">
        <v>1336</v>
      </c>
      <c r="B3" s="1054"/>
      <c r="C3" s="1054"/>
      <c r="D3" s="1054"/>
      <c r="E3" s="1054"/>
      <c r="F3" s="1054"/>
      <c r="G3" s="1054"/>
      <c r="H3" s="1054"/>
      <c r="I3" s="1054"/>
      <c r="J3" s="1054"/>
      <c r="K3" s="1054"/>
      <c r="L3" s="1054"/>
    </row>
    <row r="4" spans="1:12" ht="18.75" x14ac:dyDescent="0.3">
      <c r="A4" s="786"/>
      <c r="B4" s="742" t="s">
        <v>1337</v>
      </c>
      <c r="C4" s="742"/>
      <c r="E4" s="743"/>
      <c r="F4" s="744" t="s">
        <v>1338</v>
      </c>
      <c r="G4" s="743"/>
      <c r="H4" s="743"/>
      <c r="I4" s="743"/>
      <c r="J4" s="743"/>
      <c r="K4" s="743"/>
      <c r="L4" s="743"/>
    </row>
    <row r="5" spans="1:12" ht="18.75" x14ac:dyDescent="0.3">
      <c r="A5" s="786"/>
      <c r="B5" s="742" t="s">
        <v>1340</v>
      </c>
      <c r="C5" s="742"/>
      <c r="E5" s="743"/>
      <c r="F5" s="743"/>
      <c r="G5" s="743"/>
      <c r="H5" s="743"/>
      <c r="I5" s="743"/>
      <c r="J5" s="743"/>
      <c r="K5" s="743"/>
      <c r="L5" s="743"/>
    </row>
    <row r="6" spans="1:12" ht="19.5" thickBot="1" x14ac:dyDescent="0.35">
      <c r="A6" s="786"/>
      <c r="B6" s="742" t="s">
        <v>1301</v>
      </c>
      <c r="C6" s="742"/>
      <c r="E6" s="743"/>
      <c r="F6" s="743"/>
      <c r="G6" s="743"/>
      <c r="H6" s="743"/>
      <c r="I6" s="743"/>
      <c r="J6" s="743"/>
      <c r="K6" s="743"/>
      <c r="L6" s="743"/>
    </row>
    <row r="7" spans="1:12" ht="26.25" customHeight="1" x14ac:dyDescent="0.25">
      <c r="A7" s="1044" t="s">
        <v>1302</v>
      </c>
      <c r="B7" s="1059" t="s">
        <v>1303</v>
      </c>
      <c r="C7" s="1057" t="s">
        <v>1304</v>
      </c>
      <c r="D7" s="1061" t="s">
        <v>886</v>
      </c>
      <c r="E7" s="1061"/>
      <c r="F7" s="1061" t="s">
        <v>1305</v>
      </c>
      <c r="G7" s="1061"/>
      <c r="H7" s="1061" t="s">
        <v>1306</v>
      </c>
      <c r="I7" s="1061"/>
      <c r="J7" s="1062" t="s">
        <v>1307</v>
      </c>
      <c r="K7" s="1063"/>
      <c r="L7" s="735" t="s">
        <v>1308</v>
      </c>
    </row>
    <row r="8" spans="1:12" ht="34.5" customHeight="1" thickBot="1" x14ac:dyDescent="0.3">
      <c r="A8" s="1058"/>
      <c r="B8" s="1060"/>
      <c r="C8" s="1048"/>
      <c r="D8" s="787" t="s">
        <v>1309</v>
      </c>
      <c r="E8" s="787" t="s">
        <v>1310</v>
      </c>
      <c r="F8" s="787" t="s">
        <v>1309</v>
      </c>
      <c r="G8" s="787" t="s">
        <v>1310</v>
      </c>
      <c r="H8" s="787" t="s">
        <v>1309</v>
      </c>
      <c r="I8" s="787" t="s">
        <v>1310</v>
      </c>
      <c r="J8" s="787" t="s">
        <v>1309</v>
      </c>
      <c r="K8" s="787" t="s">
        <v>1310</v>
      </c>
      <c r="L8" s="747" t="s">
        <v>160</v>
      </c>
    </row>
    <row r="9" spans="1:12" ht="18.75" customHeight="1" thickBot="1" x14ac:dyDescent="0.3">
      <c r="A9" s="788">
        <v>1</v>
      </c>
      <c r="B9" s="789">
        <v>2</v>
      </c>
      <c r="C9" s="788">
        <v>3</v>
      </c>
      <c r="D9" s="789">
        <v>4</v>
      </c>
      <c r="E9" s="788">
        <v>5</v>
      </c>
      <c r="F9" s="789">
        <v>6</v>
      </c>
      <c r="G9" s="788">
        <v>7</v>
      </c>
      <c r="H9" s="789">
        <v>8</v>
      </c>
      <c r="I9" s="788">
        <v>9</v>
      </c>
      <c r="J9" s="789">
        <v>10</v>
      </c>
      <c r="K9" s="788">
        <v>11</v>
      </c>
      <c r="L9" s="746">
        <v>12</v>
      </c>
    </row>
    <row r="10" spans="1:12" ht="15.75" x14ac:dyDescent="0.25">
      <c r="A10" s="718">
        <v>1</v>
      </c>
      <c r="B10" s="719" t="s">
        <v>1311</v>
      </c>
      <c r="C10" s="790">
        <v>40</v>
      </c>
      <c r="D10" s="764">
        <v>56</v>
      </c>
      <c r="E10" s="727">
        <f>D10*1</f>
        <v>56</v>
      </c>
      <c r="F10" s="726">
        <v>21</v>
      </c>
      <c r="G10" s="727">
        <f>F10*1</f>
        <v>21</v>
      </c>
      <c r="H10" s="726">
        <v>2</v>
      </c>
      <c r="I10" s="727">
        <f>H10*0.8</f>
        <v>1.6</v>
      </c>
      <c r="J10" s="726">
        <v>0</v>
      </c>
      <c r="K10" s="727">
        <v>0</v>
      </c>
      <c r="L10" s="726"/>
    </row>
    <row r="11" spans="1:12" ht="15.75" x14ac:dyDescent="0.25">
      <c r="A11" s="724">
        <v>2</v>
      </c>
      <c r="B11" s="725" t="s">
        <v>1312</v>
      </c>
      <c r="C11" s="753">
        <v>0</v>
      </c>
      <c r="D11" s="764">
        <v>12</v>
      </c>
      <c r="E11" s="727">
        <f t="shared" ref="E11:E40" si="0">D11*1</f>
        <v>12</v>
      </c>
      <c r="F11" s="726">
        <v>0</v>
      </c>
      <c r="G11" s="727">
        <f t="shared" ref="G11:G40" si="1">F11*1</f>
        <v>0</v>
      </c>
      <c r="H11" s="726">
        <v>0</v>
      </c>
      <c r="I11" s="727">
        <v>0</v>
      </c>
      <c r="J11" s="726">
        <v>0</v>
      </c>
      <c r="K11" s="727">
        <v>0</v>
      </c>
      <c r="L11" s="726"/>
    </row>
    <row r="12" spans="1:12" ht="15.75" x14ac:dyDescent="0.25">
      <c r="A12" s="724">
        <v>3</v>
      </c>
      <c r="B12" s="725" t="s">
        <v>1313</v>
      </c>
      <c r="C12" s="753">
        <v>0</v>
      </c>
      <c r="D12" s="764">
        <v>19</v>
      </c>
      <c r="E12" s="727">
        <f t="shared" si="0"/>
        <v>19</v>
      </c>
      <c r="F12" s="726">
        <v>0</v>
      </c>
      <c r="G12" s="727">
        <f t="shared" si="1"/>
        <v>0</v>
      </c>
      <c r="H12" s="726">
        <v>0</v>
      </c>
      <c r="I12" s="727">
        <v>0</v>
      </c>
      <c r="J12" s="726">
        <v>0</v>
      </c>
      <c r="K12" s="727">
        <v>0</v>
      </c>
      <c r="L12" s="726"/>
    </row>
    <row r="13" spans="1:12" ht="15.75" x14ac:dyDescent="0.25">
      <c r="A13" s="724">
        <v>4</v>
      </c>
      <c r="B13" s="725" t="s">
        <v>1314</v>
      </c>
      <c r="C13" s="753">
        <v>0</v>
      </c>
      <c r="D13" s="764">
        <v>186</v>
      </c>
      <c r="E13" s="727">
        <f t="shared" si="0"/>
        <v>186</v>
      </c>
      <c r="F13" s="726">
        <v>0</v>
      </c>
      <c r="G13" s="727">
        <f t="shared" si="1"/>
        <v>0</v>
      </c>
      <c r="H13" s="726">
        <v>0</v>
      </c>
      <c r="I13" s="727">
        <v>0</v>
      </c>
      <c r="J13" s="726">
        <v>0</v>
      </c>
      <c r="K13" s="727">
        <v>0</v>
      </c>
      <c r="L13" s="726"/>
    </row>
    <row r="14" spans="1:12" ht="15.75" x14ac:dyDescent="0.25">
      <c r="A14" s="724">
        <v>5</v>
      </c>
      <c r="B14" s="725" t="s">
        <v>1315</v>
      </c>
      <c r="C14" s="753">
        <v>187</v>
      </c>
      <c r="D14" s="764">
        <v>101</v>
      </c>
      <c r="E14" s="727">
        <f t="shared" si="0"/>
        <v>101</v>
      </c>
      <c r="F14" s="726">
        <v>0</v>
      </c>
      <c r="G14" s="727">
        <f t="shared" si="1"/>
        <v>0</v>
      </c>
      <c r="H14" s="726">
        <v>0</v>
      </c>
      <c r="I14" s="727">
        <v>0</v>
      </c>
      <c r="J14" s="726">
        <v>4</v>
      </c>
      <c r="K14" s="727">
        <v>0</v>
      </c>
      <c r="L14" s="726"/>
    </row>
    <row r="15" spans="1:12" ht="15.75" x14ac:dyDescent="0.25">
      <c r="A15" s="718">
        <v>6</v>
      </c>
      <c r="B15" s="725" t="s">
        <v>1316</v>
      </c>
      <c r="C15" s="753">
        <v>114</v>
      </c>
      <c r="D15" s="723">
        <v>77</v>
      </c>
      <c r="E15" s="727">
        <f t="shared" si="0"/>
        <v>77</v>
      </c>
      <c r="F15" s="721">
        <v>2</v>
      </c>
      <c r="G15" s="727">
        <f t="shared" si="1"/>
        <v>2</v>
      </c>
      <c r="H15" s="721">
        <v>2</v>
      </c>
      <c r="I15" s="722">
        <f>H15*0.75</f>
        <v>1.5</v>
      </c>
      <c r="J15" s="721">
        <v>2</v>
      </c>
      <c r="K15" s="722">
        <v>0</v>
      </c>
      <c r="L15" s="721"/>
    </row>
    <row r="16" spans="1:12" ht="15.75" x14ac:dyDescent="0.25">
      <c r="A16" s="724">
        <v>7</v>
      </c>
      <c r="B16" s="725" t="s">
        <v>511</v>
      </c>
      <c r="C16" s="753">
        <v>83</v>
      </c>
      <c r="D16" s="764">
        <v>28</v>
      </c>
      <c r="E16" s="727">
        <f t="shared" si="0"/>
        <v>28</v>
      </c>
      <c r="F16" s="726">
        <v>0</v>
      </c>
      <c r="G16" s="727">
        <f t="shared" si="1"/>
        <v>0</v>
      </c>
      <c r="H16" s="726">
        <v>0</v>
      </c>
      <c r="I16" s="727">
        <v>0</v>
      </c>
      <c r="J16" s="726">
        <v>0</v>
      </c>
      <c r="K16" s="727">
        <v>0</v>
      </c>
      <c r="L16" s="726"/>
    </row>
    <row r="17" spans="1:12" ht="15.75" x14ac:dyDescent="0.25">
      <c r="A17" s="724">
        <v>8</v>
      </c>
      <c r="B17" s="725" t="s">
        <v>1317</v>
      </c>
      <c r="C17" s="753">
        <v>99</v>
      </c>
      <c r="D17" s="764">
        <v>44</v>
      </c>
      <c r="E17" s="727">
        <f t="shared" si="0"/>
        <v>44</v>
      </c>
      <c r="F17" s="726">
        <v>267</v>
      </c>
      <c r="G17" s="727">
        <f t="shared" si="1"/>
        <v>267</v>
      </c>
      <c r="H17" s="726">
        <v>10</v>
      </c>
      <c r="I17" s="727">
        <f>H17*0.8</f>
        <v>8</v>
      </c>
      <c r="J17" s="726">
        <v>10</v>
      </c>
      <c r="K17" s="727">
        <v>0</v>
      </c>
      <c r="L17" s="726"/>
    </row>
    <row r="18" spans="1:12" ht="15.75" x14ac:dyDescent="0.25">
      <c r="A18" s="724">
        <v>9</v>
      </c>
      <c r="B18" s="725" t="s">
        <v>1318</v>
      </c>
      <c r="C18" s="753">
        <v>33</v>
      </c>
      <c r="D18" s="754">
        <v>16</v>
      </c>
      <c r="E18" s="727">
        <f t="shared" si="0"/>
        <v>16</v>
      </c>
      <c r="F18" s="755">
        <v>9</v>
      </c>
      <c r="G18" s="727">
        <f t="shared" si="1"/>
        <v>9</v>
      </c>
      <c r="H18" s="755">
        <v>16</v>
      </c>
      <c r="I18" s="756">
        <f>H18*0.75</f>
        <v>12</v>
      </c>
      <c r="J18" s="755">
        <v>16</v>
      </c>
      <c r="K18" s="756">
        <v>0</v>
      </c>
      <c r="L18" s="755"/>
    </row>
    <row r="19" spans="1:12" ht="15.75" x14ac:dyDescent="0.25">
      <c r="A19" s="724">
        <v>10</v>
      </c>
      <c r="B19" s="725" t="s">
        <v>1319</v>
      </c>
      <c r="C19" s="753">
        <v>33</v>
      </c>
      <c r="D19" s="764">
        <v>20</v>
      </c>
      <c r="E19" s="727">
        <f t="shared" si="0"/>
        <v>20</v>
      </c>
      <c r="F19" s="726">
        <v>0</v>
      </c>
      <c r="G19" s="727">
        <f t="shared" si="1"/>
        <v>0</v>
      </c>
      <c r="H19" s="726">
        <v>0</v>
      </c>
      <c r="I19" s="727">
        <v>0</v>
      </c>
      <c r="J19" s="726">
        <v>0</v>
      </c>
      <c r="K19" s="727">
        <v>0</v>
      </c>
      <c r="L19" s="726"/>
    </row>
    <row r="20" spans="1:12" ht="15.75" x14ac:dyDescent="0.25">
      <c r="A20" s="718">
        <v>11</v>
      </c>
      <c r="B20" s="725" t="s">
        <v>1320</v>
      </c>
      <c r="C20" s="753">
        <v>49</v>
      </c>
      <c r="D20" s="764">
        <v>18</v>
      </c>
      <c r="E20" s="727">
        <f t="shared" si="0"/>
        <v>18</v>
      </c>
      <c r="F20" s="726">
        <v>9</v>
      </c>
      <c r="G20" s="727">
        <f t="shared" si="1"/>
        <v>9</v>
      </c>
      <c r="H20" s="726">
        <v>7</v>
      </c>
      <c r="I20" s="727">
        <f>H20*0.78</f>
        <v>5.46</v>
      </c>
      <c r="J20" s="726">
        <v>7</v>
      </c>
      <c r="K20" s="727">
        <v>14.3</v>
      </c>
      <c r="L20" s="726"/>
    </row>
    <row r="21" spans="1:12" ht="15.75" x14ac:dyDescent="0.25">
      <c r="A21" s="724">
        <v>12</v>
      </c>
      <c r="B21" s="725" t="s">
        <v>517</v>
      </c>
      <c r="C21" s="753">
        <v>42</v>
      </c>
      <c r="D21" s="764">
        <v>26</v>
      </c>
      <c r="E21" s="727">
        <f t="shared" si="0"/>
        <v>26</v>
      </c>
      <c r="F21" s="726">
        <v>26</v>
      </c>
      <c r="G21" s="727">
        <f t="shared" si="1"/>
        <v>26</v>
      </c>
      <c r="H21" s="726">
        <v>0</v>
      </c>
      <c r="I21" s="727">
        <v>0</v>
      </c>
      <c r="J21" s="726">
        <v>0</v>
      </c>
      <c r="K21" s="727">
        <v>0</v>
      </c>
      <c r="L21" s="726"/>
    </row>
    <row r="22" spans="1:12" ht="15.75" x14ac:dyDescent="0.25">
      <c r="A22" s="724">
        <v>13</v>
      </c>
      <c r="B22" s="725" t="s">
        <v>1321</v>
      </c>
      <c r="C22" s="753">
        <v>16</v>
      </c>
      <c r="D22" s="723">
        <v>267</v>
      </c>
      <c r="E22" s="727">
        <f t="shared" si="0"/>
        <v>267</v>
      </c>
      <c r="F22" s="721">
        <v>14</v>
      </c>
      <c r="G22" s="727">
        <f t="shared" si="1"/>
        <v>14</v>
      </c>
      <c r="H22" s="721">
        <v>4</v>
      </c>
      <c r="I22" s="722">
        <f>H22*0.8</f>
        <v>3.2</v>
      </c>
      <c r="J22" s="721">
        <v>4</v>
      </c>
      <c r="K22" s="722">
        <v>8</v>
      </c>
      <c r="L22" s="726"/>
    </row>
    <row r="23" spans="1:12" ht="15.75" x14ac:dyDescent="0.25">
      <c r="A23" s="724">
        <v>14</v>
      </c>
      <c r="B23" s="725" t="s">
        <v>520</v>
      </c>
      <c r="C23" s="753">
        <v>2</v>
      </c>
      <c r="D23" s="764">
        <v>42</v>
      </c>
      <c r="E23" s="727">
        <f t="shared" si="0"/>
        <v>42</v>
      </c>
      <c r="F23" s="726">
        <v>9</v>
      </c>
      <c r="G23" s="727">
        <f t="shared" si="1"/>
        <v>9</v>
      </c>
      <c r="H23" s="726">
        <v>4</v>
      </c>
      <c r="I23" s="727">
        <f>H23*0.9</f>
        <v>3.6</v>
      </c>
      <c r="J23" s="726">
        <v>0</v>
      </c>
      <c r="K23" s="727">
        <v>0</v>
      </c>
      <c r="L23" s="726"/>
    </row>
    <row r="24" spans="1:12" ht="15.75" x14ac:dyDescent="0.25">
      <c r="A24" s="724">
        <v>15</v>
      </c>
      <c r="B24" s="725" t="s">
        <v>1322</v>
      </c>
      <c r="C24" s="753">
        <v>0</v>
      </c>
      <c r="D24" s="764">
        <v>69</v>
      </c>
      <c r="E24" s="727">
        <f t="shared" si="0"/>
        <v>69</v>
      </c>
      <c r="F24" s="726">
        <v>0</v>
      </c>
      <c r="G24" s="727">
        <f t="shared" si="1"/>
        <v>0</v>
      </c>
      <c r="H24" s="726">
        <v>0</v>
      </c>
      <c r="I24" s="727">
        <v>0</v>
      </c>
      <c r="J24" s="726"/>
      <c r="K24" s="727">
        <v>0</v>
      </c>
      <c r="L24" s="726"/>
    </row>
    <row r="25" spans="1:12" ht="15.75" x14ac:dyDescent="0.25">
      <c r="A25" s="718">
        <v>16</v>
      </c>
      <c r="B25" s="725" t="s">
        <v>504</v>
      </c>
      <c r="C25" s="753">
        <v>0</v>
      </c>
      <c r="D25" s="728">
        <v>30</v>
      </c>
      <c r="E25" s="727">
        <f t="shared" si="0"/>
        <v>30</v>
      </c>
      <c r="F25" s="728">
        <v>0</v>
      </c>
      <c r="G25" s="727">
        <f t="shared" si="1"/>
        <v>0</v>
      </c>
      <c r="H25" s="767">
        <v>0</v>
      </c>
      <c r="I25" s="768">
        <v>0</v>
      </c>
      <c r="J25" s="767">
        <v>0</v>
      </c>
      <c r="K25" s="768">
        <v>0</v>
      </c>
      <c r="L25" s="728"/>
    </row>
    <row r="26" spans="1:12" ht="15.75" x14ac:dyDescent="0.25">
      <c r="A26" s="724">
        <v>17</v>
      </c>
      <c r="B26" s="725" t="s">
        <v>1323</v>
      </c>
      <c r="C26" s="753">
        <v>84</v>
      </c>
      <c r="D26" s="726">
        <v>61</v>
      </c>
      <c r="E26" s="727">
        <f>D26*1</f>
        <v>61</v>
      </c>
      <c r="F26" s="764">
        <v>88</v>
      </c>
      <c r="G26" s="727">
        <f t="shared" si="1"/>
        <v>88</v>
      </c>
      <c r="H26" s="726">
        <v>0</v>
      </c>
      <c r="I26" s="764">
        <v>0</v>
      </c>
      <c r="J26" s="726">
        <v>0</v>
      </c>
      <c r="K26" s="764">
        <v>0</v>
      </c>
      <c r="L26" s="764"/>
    </row>
    <row r="27" spans="1:12" ht="15.75" x14ac:dyDescent="0.25">
      <c r="A27" s="724">
        <v>18</v>
      </c>
      <c r="B27" s="725" t="s">
        <v>512</v>
      </c>
      <c r="C27" s="753">
        <v>23</v>
      </c>
      <c r="D27" s="764">
        <v>27</v>
      </c>
      <c r="E27" s="727">
        <f t="shared" si="0"/>
        <v>27</v>
      </c>
      <c r="F27" s="726">
        <v>2</v>
      </c>
      <c r="G27" s="727">
        <f t="shared" si="1"/>
        <v>2</v>
      </c>
      <c r="H27" s="726">
        <v>2</v>
      </c>
      <c r="I27" s="727">
        <f>H27*0.8</f>
        <v>1.6</v>
      </c>
      <c r="J27" s="726">
        <v>0</v>
      </c>
      <c r="K27" s="727">
        <v>5.64</v>
      </c>
      <c r="L27" s="726"/>
    </row>
    <row r="28" spans="1:12" ht="15.75" x14ac:dyDescent="0.25">
      <c r="A28" s="724">
        <v>19</v>
      </c>
      <c r="B28" s="725" t="s">
        <v>1324</v>
      </c>
      <c r="C28" s="753">
        <v>29</v>
      </c>
      <c r="D28" s="764">
        <v>28</v>
      </c>
      <c r="E28" s="727">
        <f t="shared" si="0"/>
        <v>28</v>
      </c>
      <c r="F28" s="726">
        <v>2</v>
      </c>
      <c r="G28" s="727">
        <f t="shared" si="1"/>
        <v>2</v>
      </c>
      <c r="H28" s="726">
        <v>0</v>
      </c>
      <c r="I28" s="727">
        <v>0</v>
      </c>
      <c r="J28" s="726">
        <v>0</v>
      </c>
      <c r="K28" s="727">
        <v>0</v>
      </c>
      <c r="L28" s="726"/>
    </row>
    <row r="29" spans="1:12" ht="15.75" x14ac:dyDescent="0.25">
      <c r="A29" s="724">
        <v>20</v>
      </c>
      <c r="B29" s="725" t="s">
        <v>1325</v>
      </c>
      <c r="C29" s="753">
        <v>0</v>
      </c>
      <c r="D29" s="721">
        <v>5</v>
      </c>
      <c r="E29" s="727">
        <f t="shared" si="0"/>
        <v>5</v>
      </c>
      <c r="F29" s="721">
        <v>0</v>
      </c>
      <c r="G29" s="727">
        <f t="shared" si="1"/>
        <v>0</v>
      </c>
      <c r="H29" s="721">
        <v>0</v>
      </c>
      <c r="I29" s="722">
        <v>0</v>
      </c>
      <c r="J29" s="721">
        <v>0</v>
      </c>
      <c r="K29" s="722">
        <v>0</v>
      </c>
      <c r="L29" s="721"/>
    </row>
    <row r="30" spans="1:12" ht="15.75" x14ac:dyDescent="0.25">
      <c r="A30" s="718">
        <v>21</v>
      </c>
      <c r="B30" s="725" t="s">
        <v>1326</v>
      </c>
      <c r="C30" s="753">
        <v>31</v>
      </c>
      <c r="D30" s="771">
        <v>30</v>
      </c>
      <c r="E30" s="727">
        <f t="shared" si="0"/>
        <v>30</v>
      </c>
      <c r="F30" s="771">
        <v>89</v>
      </c>
      <c r="G30" s="727">
        <f t="shared" si="1"/>
        <v>89</v>
      </c>
      <c r="H30" s="771">
        <v>0</v>
      </c>
      <c r="I30" s="791">
        <v>0</v>
      </c>
      <c r="J30" s="792">
        <v>0</v>
      </c>
      <c r="K30" s="791">
        <v>0</v>
      </c>
      <c r="L30" s="771"/>
    </row>
    <row r="31" spans="1:12" ht="15.75" x14ac:dyDescent="0.25">
      <c r="A31" s="724">
        <v>22</v>
      </c>
      <c r="B31" s="725" t="s">
        <v>1327</v>
      </c>
      <c r="C31" s="753">
        <v>83</v>
      </c>
      <c r="D31" s="723">
        <v>26</v>
      </c>
      <c r="E31" s="727">
        <f t="shared" si="0"/>
        <v>26</v>
      </c>
      <c r="F31" s="721">
        <v>10</v>
      </c>
      <c r="G31" s="727">
        <f t="shared" si="1"/>
        <v>10</v>
      </c>
      <c r="H31" s="721">
        <v>39</v>
      </c>
      <c r="I31" s="722">
        <f>H31*0.75</f>
        <v>29.25</v>
      </c>
      <c r="J31" s="721">
        <v>39</v>
      </c>
      <c r="K31" s="722">
        <v>0</v>
      </c>
      <c r="L31" s="721"/>
    </row>
    <row r="32" spans="1:12" ht="15.75" x14ac:dyDescent="0.25">
      <c r="A32" s="724">
        <v>23</v>
      </c>
      <c r="B32" s="725" t="s">
        <v>509</v>
      </c>
      <c r="C32" s="753">
        <v>0</v>
      </c>
      <c r="D32" s="754">
        <v>24</v>
      </c>
      <c r="E32" s="727">
        <f t="shared" si="0"/>
        <v>24</v>
      </c>
      <c r="F32" s="755">
        <v>0</v>
      </c>
      <c r="G32" s="727">
        <f t="shared" si="1"/>
        <v>0</v>
      </c>
      <c r="H32" s="755">
        <v>0</v>
      </c>
      <c r="I32" s="756">
        <v>0</v>
      </c>
      <c r="J32" s="755">
        <v>0</v>
      </c>
      <c r="K32" s="756">
        <v>0</v>
      </c>
      <c r="L32" s="755"/>
    </row>
    <row r="33" spans="1:12" ht="15.75" x14ac:dyDescent="0.25">
      <c r="A33" s="724">
        <v>24</v>
      </c>
      <c r="B33" s="725" t="s">
        <v>1328</v>
      </c>
      <c r="C33" s="753">
        <v>6</v>
      </c>
      <c r="D33" s="723">
        <v>89</v>
      </c>
      <c r="E33" s="727">
        <f t="shared" si="0"/>
        <v>89</v>
      </c>
      <c r="F33" s="721">
        <v>0</v>
      </c>
      <c r="G33" s="727">
        <f t="shared" si="1"/>
        <v>0</v>
      </c>
      <c r="H33" s="721">
        <v>0</v>
      </c>
      <c r="I33" s="722">
        <v>0</v>
      </c>
      <c r="J33" s="721">
        <v>0</v>
      </c>
      <c r="K33" s="722">
        <v>0</v>
      </c>
      <c r="L33" s="721"/>
    </row>
    <row r="34" spans="1:12" ht="15.75" x14ac:dyDescent="0.25">
      <c r="A34" s="724">
        <v>25</v>
      </c>
      <c r="B34" s="725" t="s">
        <v>1329</v>
      </c>
      <c r="C34" s="753">
        <v>251</v>
      </c>
      <c r="D34" s="721">
        <v>36</v>
      </c>
      <c r="E34" s="727">
        <f t="shared" si="0"/>
        <v>36</v>
      </c>
      <c r="F34" s="721">
        <v>0</v>
      </c>
      <c r="G34" s="727">
        <f t="shared" si="1"/>
        <v>0</v>
      </c>
      <c r="H34" s="721">
        <v>0</v>
      </c>
      <c r="I34" s="793">
        <v>0</v>
      </c>
      <c r="J34" s="721">
        <v>0</v>
      </c>
      <c r="K34" s="722">
        <v>0</v>
      </c>
      <c r="L34" s="721"/>
    </row>
    <row r="35" spans="1:12" ht="15.75" x14ac:dyDescent="0.25">
      <c r="A35" s="718">
        <v>26</v>
      </c>
      <c r="B35" s="725" t="s">
        <v>1330</v>
      </c>
      <c r="C35" s="753">
        <v>0</v>
      </c>
      <c r="D35" s="771">
        <v>23</v>
      </c>
      <c r="E35" s="727">
        <f t="shared" si="0"/>
        <v>23</v>
      </c>
      <c r="F35" s="771">
        <v>0</v>
      </c>
      <c r="G35" s="727">
        <f t="shared" si="1"/>
        <v>0</v>
      </c>
      <c r="H35" s="794">
        <v>0</v>
      </c>
      <c r="I35" s="795">
        <v>0</v>
      </c>
      <c r="J35" s="794">
        <v>0</v>
      </c>
      <c r="K35" s="795">
        <v>0</v>
      </c>
      <c r="L35" s="723"/>
    </row>
    <row r="36" spans="1:12" ht="15.75" x14ac:dyDescent="0.25">
      <c r="A36" s="724">
        <v>27</v>
      </c>
      <c r="B36" s="725" t="s">
        <v>1331</v>
      </c>
      <c r="C36" s="753">
        <v>15</v>
      </c>
      <c r="D36" s="728">
        <v>45</v>
      </c>
      <c r="E36" s="727">
        <f t="shared" si="0"/>
        <v>45</v>
      </c>
      <c r="F36" s="767">
        <v>3</v>
      </c>
      <c r="G36" s="727">
        <f t="shared" si="1"/>
        <v>3</v>
      </c>
      <c r="H36" s="767">
        <v>2</v>
      </c>
      <c r="I36" s="768">
        <f>H36*0.8</f>
        <v>1.6</v>
      </c>
      <c r="J36" s="767">
        <v>2</v>
      </c>
      <c r="K36" s="768">
        <v>0.5</v>
      </c>
      <c r="L36" s="767"/>
    </row>
    <row r="37" spans="1:12" ht="15.75" x14ac:dyDescent="0.25">
      <c r="A37" s="724">
        <v>28</v>
      </c>
      <c r="B37" s="725" t="s">
        <v>1332</v>
      </c>
      <c r="C37" s="753">
        <v>96</v>
      </c>
      <c r="D37" s="774">
        <v>44</v>
      </c>
      <c r="E37" s="727">
        <f t="shared" si="0"/>
        <v>44</v>
      </c>
      <c r="F37" s="775">
        <v>1</v>
      </c>
      <c r="G37" s="727">
        <f t="shared" si="1"/>
        <v>1</v>
      </c>
      <c r="H37" s="775">
        <v>23</v>
      </c>
      <c r="I37" s="776">
        <f>H37*0.7</f>
        <v>16.099999999999998</v>
      </c>
      <c r="J37" s="775">
        <v>23</v>
      </c>
      <c r="K37" s="776">
        <v>6</v>
      </c>
      <c r="L37" s="775"/>
    </row>
    <row r="38" spans="1:12" ht="15.75" x14ac:dyDescent="0.25">
      <c r="A38" s="724">
        <v>29</v>
      </c>
      <c r="B38" s="725" t="s">
        <v>1333</v>
      </c>
      <c r="C38" s="753">
        <v>2</v>
      </c>
      <c r="D38" s="729">
        <v>13</v>
      </c>
      <c r="E38" s="727">
        <f t="shared" si="0"/>
        <v>13</v>
      </c>
      <c r="F38" s="729">
        <v>0</v>
      </c>
      <c r="G38" s="727">
        <f t="shared" si="1"/>
        <v>0</v>
      </c>
      <c r="H38" s="729">
        <v>0</v>
      </c>
      <c r="I38" s="730">
        <v>0</v>
      </c>
      <c r="J38" s="729">
        <v>0</v>
      </c>
      <c r="K38" s="730">
        <v>0</v>
      </c>
      <c r="L38" s="729"/>
    </row>
    <row r="39" spans="1:12" ht="15.75" x14ac:dyDescent="0.25">
      <c r="A39" s="724">
        <v>30</v>
      </c>
      <c r="B39" s="725" t="s">
        <v>1334</v>
      </c>
      <c r="C39" s="753">
        <v>6</v>
      </c>
      <c r="D39" s="764">
        <v>23</v>
      </c>
      <c r="E39" s="727">
        <f t="shared" si="0"/>
        <v>23</v>
      </c>
      <c r="F39" s="726">
        <v>0</v>
      </c>
      <c r="G39" s="727">
        <f t="shared" si="1"/>
        <v>0</v>
      </c>
      <c r="H39" s="726">
        <v>0</v>
      </c>
      <c r="I39" s="727">
        <v>0</v>
      </c>
      <c r="J39" s="726">
        <v>0</v>
      </c>
      <c r="K39" s="727">
        <v>0</v>
      </c>
      <c r="L39" s="726"/>
    </row>
    <row r="40" spans="1:12" ht="15.75" x14ac:dyDescent="0.25">
      <c r="A40" s="718">
        <v>31</v>
      </c>
      <c r="B40" s="725" t="s">
        <v>1335</v>
      </c>
      <c r="C40" s="753">
        <v>124</v>
      </c>
      <c r="D40" s="764">
        <v>15</v>
      </c>
      <c r="E40" s="727">
        <f t="shared" si="0"/>
        <v>15</v>
      </c>
      <c r="F40" s="726">
        <v>124</v>
      </c>
      <c r="G40" s="727">
        <f t="shared" si="1"/>
        <v>124</v>
      </c>
      <c r="H40" s="726">
        <v>84</v>
      </c>
      <c r="I40" s="727">
        <f>H40*0.6</f>
        <v>50.4</v>
      </c>
      <c r="J40" s="726">
        <v>84</v>
      </c>
      <c r="K40" s="727">
        <v>84</v>
      </c>
      <c r="L40" s="726"/>
    </row>
    <row r="41" spans="1:12" ht="16.5" thickBot="1" x14ac:dyDescent="0.3">
      <c r="A41" s="777"/>
      <c r="B41" s="732" t="s">
        <v>287</v>
      </c>
      <c r="C41" s="779">
        <f>SUM(C10:C40)</f>
        <v>1448</v>
      </c>
      <c r="D41" s="779">
        <f>SUM(D10:D40)</f>
        <v>1500</v>
      </c>
      <c r="E41" s="780">
        <f>SUM(E10:E40)</f>
        <v>1500</v>
      </c>
      <c r="F41" s="781">
        <f t="shared" ref="F41:L41" si="2">SUM(F10:F40)</f>
        <v>676</v>
      </c>
      <c r="G41" s="780">
        <f t="shared" si="2"/>
        <v>676</v>
      </c>
      <c r="H41" s="781">
        <f t="shared" si="2"/>
        <v>195</v>
      </c>
      <c r="I41" s="780">
        <f t="shared" si="2"/>
        <v>134.31</v>
      </c>
      <c r="J41" s="781">
        <f t="shared" si="2"/>
        <v>191</v>
      </c>
      <c r="K41" s="780">
        <f t="shared" si="2"/>
        <v>118.44</v>
      </c>
      <c r="L41" s="781">
        <f t="shared" si="2"/>
        <v>0</v>
      </c>
    </row>
    <row r="42" spans="1:12" x14ac:dyDescent="0.25">
      <c r="H42" s="783"/>
      <c r="K42" s="784"/>
    </row>
    <row r="43" spans="1:12" x14ac:dyDescent="0.25">
      <c r="F43" s="783"/>
      <c r="G43" s="783"/>
      <c r="H43" s="783"/>
      <c r="I43" s="783"/>
      <c r="J43" s="783"/>
      <c r="K43" s="796"/>
      <c r="L43" s="783"/>
    </row>
    <row r="44" spans="1:12" x14ac:dyDescent="0.25">
      <c r="F44" s="783"/>
      <c r="G44" s="783"/>
      <c r="H44" s="783"/>
      <c r="I44" s="783"/>
      <c r="J44" s="783"/>
      <c r="K44" s="783"/>
      <c r="L44" s="783"/>
    </row>
  </sheetData>
  <mergeCells count="9">
    <mergeCell ref="A2:L2"/>
    <mergeCell ref="A3:L3"/>
    <mergeCell ref="A7:A8"/>
    <mergeCell ref="B7:B8"/>
    <mergeCell ref="C7:C8"/>
    <mergeCell ref="D7:E7"/>
    <mergeCell ref="F7:G7"/>
    <mergeCell ref="H7:I7"/>
    <mergeCell ref="J7:K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workbookViewId="0">
      <selection activeCell="M15" sqref="M15"/>
    </sheetView>
  </sheetViews>
  <sheetFormatPr defaultRowHeight="15" x14ac:dyDescent="0.25"/>
  <cols>
    <col min="1" max="1" width="6" bestFit="1" customWidth="1"/>
    <col min="2" max="2" width="39" customWidth="1"/>
    <col min="3" max="3" width="13.42578125" bestFit="1" customWidth="1"/>
    <col min="4" max="4" width="13.28515625" customWidth="1"/>
    <col min="5" max="5" width="12.85546875" customWidth="1"/>
    <col min="6" max="6" width="13.5703125" customWidth="1"/>
  </cols>
  <sheetData>
    <row r="1" spans="1:6" ht="45" customHeight="1" x14ac:dyDescent="0.3">
      <c r="A1" s="1064" t="s">
        <v>1341</v>
      </c>
      <c r="B1" s="1064"/>
      <c r="C1" s="1064"/>
      <c r="D1" s="1064"/>
      <c r="E1" s="1064"/>
      <c r="F1" s="1064"/>
    </row>
    <row r="2" spans="1:6" s="603" customFormat="1" ht="30" x14ac:dyDescent="0.25">
      <c r="A2" s="224" t="s">
        <v>1342</v>
      </c>
      <c r="B2" s="224" t="s">
        <v>1343</v>
      </c>
      <c r="C2" s="616" t="s">
        <v>1344</v>
      </c>
      <c r="D2" s="616" t="s">
        <v>1345</v>
      </c>
      <c r="E2" s="616" t="s">
        <v>1346</v>
      </c>
      <c r="F2" s="616" t="s">
        <v>1347</v>
      </c>
    </row>
    <row r="3" spans="1:6" x14ac:dyDescent="0.25">
      <c r="A3" s="225"/>
      <c r="B3" s="225"/>
      <c r="C3" s="225"/>
      <c r="D3" s="225"/>
      <c r="E3" s="225"/>
      <c r="F3" s="225"/>
    </row>
    <row r="4" spans="1:6" x14ac:dyDescent="0.25">
      <c r="A4" s="225">
        <v>1</v>
      </c>
      <c r="B4" s="225" t="s">
        <v>1348</v>
      </c>
      <c r="C4" s="225">
        <v>2250.5600000000009</v>
      </c>
      <c r="D4" s="225">
        <v>1628.94</v>
      </c>
      <c r="E4" s="225">
        <v>324.31999999999977</v>
      </c>
      <c r="F4" s="225">
        <v>173</v>
      </c>
    </row>
    <row r="5" spans="1:6" x14ac:dyDescent="0.25">
      <c r="A5" s="225">
        <v>2</v>
      </c>
      <c r="B5" s="225" t="s">
        <v>1349</v>
      </c>
      <c r="C5" s="225">
        <v>1731.7800000000002</v>
      </c>
      <c r="D5" s="225">
        <v>1245.4200000000003</v>
      </c>
      <c r="E5" s="225">
        <v>143.28999999999996</v>
      </c>
      <c r="F5" s="225">
        <v>61</v>
      </c>
    </row>
    <row r="6" spans="1:6" x14ac:dyDescent="0.25">
      <c r="A6" s="225">
        <v>3</v>
      </c>
      <c r="B6" s="225" t="s">
        <v>1350</v>
      </c>
      <c r="C6" s="225">
        <v>15985.830000000002</v>
      </c>
      <c r="D6" s="225">
        <v>14168.739999999996</v>
      </c>
      <c r="E6" s="225">
        <v>1179.8599999999981</v>
      </c>
      <c r="F6" s="225">
        <v>528</v>
      </c>
    </row>
    <row r="7" spans="1:6" x14ac:dyDescent="0.25">
      <c r="A7" s="225">
        <v>4</v>
      </c>
      <c r="B7" s="225" t="s">
        <v>1351</v>
      </c>
      <c r="C7" s="225">
        <v>127.5</v>
      </c>
      <c r="D7" s="225">
        <v>127.5</v>
      </c>
      <c r="E7" s="225">
        <v>29.409999999999997</v>
      </c>
      <c r="F7" s="225">
        <v>15</v>
      </c>
    </row>
    <row r="8" spans="1:6" x14ac:dyDescent="0.25">
      <c r="A8" s="225">
        <v>5</v>
      </c>
      <c r="B8" s="225" t="s">
        <v>645</v>
      </c>
      <c r="C8" s="225">
        <v>16411.96</v>
      </c>
      <c r="D8" s="225">
        <v>14127.689999999999</v>
      </c>
      <c r="E8" s="225">
        <v>1341.5099999999991</v>
      </c>
      <c r="F8" s="225">
        <v>622</v>
      </c>
    </row>
    <row r="9" spans="1:6" x14ac:dyDescent="0.25">
      <c r="A9" s="225">
        <v>6</v>
      </c>
      <c r="B9" s="225" t="s">
        <v>1352</v>
      </c>
      <c r="C9" s="225">
        <v>478.99999999999994</v>
      </c>
      <c r="D9" s="225">
        <v>478.99999999999994</v>
      </c>
      <c r="E9" s="225">
        <v>101.39000000000006</v>
      </c>
      <c r="F9" s="225">
        <v>52</v>
      </c>
    </row>
    <row r="10" spans="1:6" x14ac:dyDescent="0.25">
      <c r="A10" s="225">
        <v>7</v>
      </c>
      <c r="B10" s="225" t="s">
        <v>1353</v>
      </c>
      <c r="C10" s="225">
        <v>451.46999999999997</v>
      </c>
      <c r="D10" s="225">
        <v>449.07</v>
      </c>
      <c r="E10" s="225">
        <v>103.92999999999998</v>
      </c>
      <c r="F10" s="225">
        <v>57</v>
      </c>
    </row>
    <row r="11" spans="1:6" x14ac:dyDescent="0.25">
      <c r="A11" s="225">
        <v>8</v>
      </c>
      <c r="B11" s="225" t="s">
        <v>1354</v>
      </c>
      <c r="C11" s="225">
        <v>22336.810000000034</v>
      </c>
      <c r="D11" s="225">
        <v>17672.95</v>
      </c>
      <c r="E11" s="225">
        <v>1638.7499999999898</v>
      </c>
      <c r="F11" s="225">
        <v>731</v>
      </c>
    </row>
    <row r="12" spans="1:6" x14ac:dyDescent="0.25">
      <c r="A12" s="225">
        <v>9</v>
      </c>
      <c r="B12" s="225" t="s">
        <v>1355</v>
      </c>
      <c r="C12" s="225">
        <v>989.88</v>
      </c>
      <c r="D12" s="225">
        <v>629.21000000000015</v>
      </c>
      <c r="E12" s="225">
        <v>172.21999999999997</v>
      </c>
      <c r="F12" s="225">
        <v>81</v>
      </c>
    </row>
    <row r="13" spans="1:6" x14ac:dyDescent="0.25">
      <c r="A13" s="225">
        <v>10</v>
      </c>
      <c r="B13" s="225" t="s">
        <v>18</v>
      </c>
      <c r="C13" s="225">
        <v>5711.590000000002</v>
      </c>
      <c r="D13" s="225">
        <v>4090.8199999999997</v>
      </c>
      <c r="E13" s="225">
        <v>354.41000000000048</v>
      </c>
      <c r="F13" s="225">
        <v>171</v>
      </c>
    </row>
    <row r="14" spans="1:6" x14ac:dyDescent="0.25">
      <c r="A14" s="225">
        <v>11</v>
      </c>
      <c r="B14" s="225" t="s">
        <v>22</v>
      </c>
      <c r="C14" s="225">
        <v>2353.5</v>
      </c>
      <c r="D14" s="225">
        <v>2028.51</v>
      </c>
      <c r="E14" s="225">
        <v>251.61999999999983</v>
      </c>
      <c r="F14" s="225">
        <v>125</v>
      </c>
    </row>
    <row r="15" spans="1:6" x14ac:dyDescent="0.25">
      <c r="A15" s="225">
        <v>12</v>
      </c>
      <c r="B15" s="225" t="s">
        <v>267</v>
      </c>
      <c r="C15" s="225">
        <v>6591.1799999999994</v>
      </c>
      <c r="D15" s="225">
        <v>6274.4599999999991</v>
      </c>
      <c r="E15" s="225">
        <v>694.24000000000194</v>
      </c>
      <c r="F15" s="225">
        <v>323</v>
      </c>
    </row>
    <row r="16" spans="1:6" x14ac:dyDescent="0.25">
      <c r="A16" s="225">
        <v>13</v>
      </c>
      <c r="B16" s="225" t="s">
        <v>1356</v>
      </c>
      <c r="C16" s="225">
        <v>13192.35</v>
      </c>
      <c r="D16" s="225">
        <v>12310.99</v>
      </c>
      <c r="E16" s="225">
        <v>1297.1599999999944</v>
      </c>
      <c r="F16" s="225">
        <v>568</v>
      </c>
    </row>
    <row r="17" spans="1:6" x14ac:dyDescent="0.25">
      <c r="A17" s="225">
        <v>14</v>
      </c>
      <c r="B17" s="225" t="s">
        <v>15</v>
      </c>
      <c r="C17" s="225">
        <v>41671.049999999988</v>
      </c>
      <c r="D17" s="225">
        <v>26022.529999999952</v>
      </c>
      <c r="E17" s="225">
        <v>4780.8000000000602</v>
      </c>
      <c r="F17" s="225">
        <v>2489</v>
      </c>
    </row>
    <row r="18" spans="1:6" x14ac:dyDescent="0.25">
      <c r="A18" s="225">
        <v>15</v>
      </c>
      <c r="B18" s="225" t="s">
        <v>1357</v>
      </c>
      <c r="C18" s="225">
        <v>23.75</v>
      </c>
      <c r="D18" s="225">
        <v>22.59</v>
      </c>
      <c r="E18" s="225">
        <v>2.35</v>
      </c>
      <c r="F18" s="225">
        <v>1</v>
      </c>
    </row>
    <row r="19" spans="1:6" x14ac:dyDescent="0.25">
      <c r="A19" s="225">
        <v>16</v>
      </c>
      <c r="B19" s="225" t="s">
        <v>1358</v>
      </c>
      <c r="C19" s="225">
        <v>147.1</v>
      </c>
      <c r="D19" s="225">
        <v>102.5</v>
      </c>
      <c r="E19" s="225">
        <v>15.760000000000002</v>
      </c>
      <c r="F19" s="225">
        <v>9</v>
      </c>
    </row>
    <row r="20" spans="1:6" x14ac:dyDescent="0.25">
      <c r="A20" s="225">
        <v>17</v>
      </c>
      <c r="B20" s="225" t="s">
        <v>24</v>
      </c>
      <c r="C20" s="225">
        <v>1401.1200000000003</v>
      </c>
      <c r="D20" s="225">
        <v>1371.1800000000003</v>
      </c>
      <c r="E20" s="225">
        <v>132.10999999999996</v>
      </c>
      <c r="F20" s="225">
        <v>58</v>
      </c>
    </row>
    <row r="21" spans="1:6" x14ac:dyDescent="0.25">
      <c r="A21" s="225">
        <v>18</v>
      </c>
      <c r="B21" s="225" t="s">
        <v>1359</v>
      </c>
      <c r="C21" s="225">
        <v>386.7</v>
      </c>
      <c r="D21" s="225">
        <v>386.7</v>
      </c>
      <c r="E21" s="225">
        <v>24.149999999999995</v>
      </c>
      <c r="F21" s="225">
        <v>14</v>
      </c>
    </row>
    <row r="22" spans="1:6" x14ac:dyDescent="0.25">
      <c r="A22" s="225">
        <v>19</v>
      </c>
      <c r="B22" s="225" t="s">
        <v>650</v>
      </c>
      <c r="C22" s="225">
        <v>12242.37</v>
      </c>
      <c r="D22" s="225">
        <v>8327.7500000000036</v>
      </c>
      <c r="E22" s="225">
        <v>1463.5899999999945</v>
      </c>
      <c r="F22" s="225">
        <v>720</v>
      </c>
    </row>
    <row r="23" spans="1:6" x14ac:dyDescent="0.25">
      <c r="A23" s="225">
        <v>20</v>
      </c>
      <c r="B23" s="225" t="s">
        <v>1360</v>
      </c>
      <c r="C23" s="225">
        <v>16</v>
      </c>
      <c r="D23" s="225">
        <v>16</v>
      </c>
      <c r="E23" s="225">
        <v>2.12</v>
      </c>
      <c r="F23" s="225">
        <v>1</v>
      </c>
    </row>
    <row r="24" spans="1:6" x14ac:dyDescent="0.25">
      <c r="A24" s="225">
        <v>21</v>
      </c>
      <c r="B24" s="225" t="s">
        <v>1361</v>
      </c>
      <c r="C24" s="225">
        <v>165.34</v>
      </c>
      <c r="D24" s="225">
        <v>165.34</v>
      </c>
      <c r="E24" s="225">
        <v>20.299999999999997</v>
      </c>
      <c r="F24" s="225">
        <v>9</v>
      </c>
    </row>
    <row r="25" spans="1:6" x14ac:dyDescent="0.25">
      <c r="A25" s="225">
        <v>22</v>
      </c>
      <c r="B25" s="225" t="s">
        <v>1362</v>
      </c>
      <c r="C25" s="225">
        <v>587.66999999999996</v>
      </c>
      <c r="D25" s="225">
        <v>531.05999999999995</v>
      </c>
      <c r="E25" s="225">
        <v>87.58</v>
      </c>
      <c r="F25" s="225">
        <v>39</v>
      </c>
    </row>
    <row r="26" spans="1:6" x14ac:dyDescent="0.25">
      <c r="A26" s="225">
        <v>23</v>
      </c>
      <c r="B26" s="225" t="s">
        <v>1363</v>
      </c>
      <c r="C26" s="225">
        <v>44051.920000000042</v>
      </c>
      <c r="D26" s="225">
        <v>42308.210000000043</v>
      </c>
      <c r="E26" s="225">
        <v>4113.5799999999417</v>
      </c>
      <c r="F26" s="225">
        <v>1909</v>
      </c>
    </row>
    <row r="27" spans="1:6" x14ac:dyDescent="0.25">
      <c r="A27" s="225">
        <v>24</v>
      </c>
      <c r="B27" s="225" t="s">
        <v>1364</v>
      </c>
      <c r="C27" s="225">
        <v>9.9</v>
      </c>
      <c r="D27" s="225">
        <v>7.5</v>
      </c>
      <c r="E27" s="225">
        <v>2.15</v>
      </c>
      <c r="F27" s="225">
        <v>1</v>
      </c>
    </row>
    <row r="28" spans="1:6" x14ac:dyDescent="0.25">
      <c r="A28" s="225">
        <v>25</v>
      </c>
      <c r="B28" s="225" t="s">
        <v>1365</v>
      </c>
      <c r="C28" s="225">
        <v>64.650000000000006</v>
      </c>
      <c r="D28" s="225">
        <v>52.24</v>
      </c>
      <c r="E28" s="225">
        <v>13.510000000000002</v>
      </c>
      <c r="F28" s="225">
        <v>7</v>
      </c>
    </row>
    <row r="29" spans="1:6" x14ac:dyDescent="0.25">
      <c r="A29" s="225">
        <v>26</v>
      </c>
      <c r="B29" s="225" t="s">
        <v>1366</v>
      </c>
      <c r="C29" s="225">
        <v>195.97000000000003</v>
      </c>
      <c r="D29" s="225">
        <v>179.75</v>
      </c>
      <c r="E29" s="225">
        <v>15.169999999999998</v>
      </c>
      <c r="F29" s="225">
        <v>7</v>
      </c>
    </row>
    <row r="30" spans="1:6" x14ac:dyDescent="0.25">
      <c r="A30" s="225">
        <v>27</v>
      </c>
      <c r="B30" s="225" t="s">
        <v>1367</v>
      </c>
      <c r="C30" s="225">
        <v>36.5</v>
      </c>
      <c r="D30" s="225">
        <v>24.05</v>
      </c>
      <c r="E30" s="225">
        <v>5.41</v>
      </c>
      <c r="F30" s="225">
        <v>4</v>
      </c>
    </row>
    <row r="31" spans="1:6" x14ac:dyDescent="0.25">
      <c r="A31" s="225">
        <v>28</v>
      </c>
      <c r="B31" s="225" t="s">
        <v>1368</v>
      </c>
      <c r="C31" s="225">
        <v>115.95000000000002</v>
      </c>
      <c r="D31" s="225">
        <v>101.82000000000001</v>
      </c>
      <c r="E31" s="225">
        <v>15.379999999999999</v>
      </c>
      <c r="F31" s="225">
        <v>14</v>
      </c>
    </row>
    <row r="32" spans="1:6" x14ac:dyDescent="0.25">
      <c r="A32" s="225">
        <v>29</v>
      </c>
      <c r="B32" s="225" t="s">
        <v>1369</v>
      </c>
      <c r="C32" s="225">
        <v>247.29999999999998</v>
      </c>
      <c r="D32" s="225">
        <v>204.06000000000003</v>
      </c>
      <c r="E32" s="225">
        <v>31.97</v>
      </c>
      <c r="F32" s="225">
        <v>14</v>
      </c>
    </row>
    <row r="33" spans="1:6" x14ac:dyDescent="0.25">
      <c r="A33" s="225">
        <v>30</v>
      </c>
      <c r="B33" s="225" t="s">
        <v>1370</v>
      </c>
      <c r="C33" s="225">
        <v>1090.6099999999999</v>
      </c>
      <c r="D33" s="225">
        <v>1035.6400000000001</v>
      </c>
      <c r="E33" s="225">
        <v>85.919999999999959</v>
      </c>
      <c r="F33" s="225">
        <v>37</v>
      </c>
    </row>
    <row r="34" spans="1:6" x14ac:dyDescent="0.25">
      <c r="A34" s="225">
        <v>31</v>
      </c>
      <c r="B34" s="225" t="s">
        <v>1371</v>
      </c>
      <c r="C34" s="225">
        <v>5215.1000000000004</v>
      </c>
      <c r="D34" s="225">
        <v>3576.7999999999997</v>
      </c>
      <c r="E34" s="225">
        <v>818.88000000000102</v>
      </c>
      <c r="F34" s="225">
        <v>381</v>
      </c>
    </row>
    <row r="35" spans="1:6" x14ac:dyDescent="0.25">
      <c r="A35" s="225">
        <v>32</v>
      </c>
      <c r="B35" s="225" t="s">
        <v>1372</v>
      </c>
      <c r="C35" s="225">
        <v>6835.840000000002</v>
      </c>
      <c r="D35" s="225">
        <v>5488.7000000000035</v>
      </c>
      <c r="E35" s="225">
        <v>1059.2399999999991</v>
      </c>
      <c r="F35" s="225">
        <v>442</v>
      </c>
    </row>
    <row r="36" spans="1:6" x14ac:dyDescent="0.25">
      <c r="A36" s="225">
        <v>33</v>
      </c>
      <c r="B36" s="225" t="s">
        <v>1373</v>
      </c>
      <c r="C36" s="225">
        <v>281668.54999999935</v>
      </c>
      <c r="D36" s="225">
        <v>212159.37000000049</v>
      </c>
      <c r="E36" s="225">
        <v>17759.830000000118</v>
      </c>
      <c r="F36" s="225">
        <v>8472</v>
      </c>
    </row>
    <row r="37" spans="1:6" x14ac:dyDescent="0.25">
      <c r="A37" s="225">
        <v>34</v>
      </c>
      <c r="B37" s="225" t="s">
        <v>797</v>
      </c>
      <c r="C37" s="225">
        <v>48902.429999999993</v>
      </c>
      <c r="D37" s="225">
        <v>39941.450000000055</v>
      </c>
      <c r="E37" s="225">
        <v>3179.0599999999663</v>
      </c>
      <c r="F37" s="225">
        <v>1487</v>
      </c>
    </row>
    <row r="38" spans="1:6" x14ac:dyDescent="0.25">
      <c r="A38" s="225">
        <v>35</v>
      </c>
      <c r="B38" s="225" t="s">
        <v>1374</v>
      </c>
      <c r="C38" s="225">
        <v>1139</v>
      </c>
      <c r="D38" s="225">
        <v>952.0500000000003</v>
      </c>
      <c r="E38" s="225">
        <v>141.45000000000005</v>
      </c>
      <c r="F38" s="225">
        <v>67</v>
      </c>
    </row>
    <row r="39" spans="1:6" x14ac:dyDescent="0.25">
      <c r="A39" s="225">
        <v>36</v>
      </c>
      <c r="B39" s="225" t="s">
        <v>272</v>
      </c>
      <c r="C39" s="225">
        <v>12286.049999999994</v>
      </c>
      <c r="D39" s="225">
        <v>10416.620000000001</v>
      </c>
      <c r="E39" s="225">
        <v>819.9200000000028</v>
      </c>
      <c r="F39" s="225">
        <v>371</v>
      </c>
    </row>
    <row r="40" spans="1:6" x14ac:dyDescent="0.25">
      <c r="A40" s="225">
        <v>37</v>
      </c>
      <c r="B40" s="225" t="s">
        <v>273</v>
      </c>
      <c r="C40" s="225">
        <v>997.36</v>
      </c>
      <c r="D40" s="225">
        <v>948.72</v>
      </c>
      <c r="E40" s="225">
        <v>65.939999999999984</v>
      </c>
      <c r="F40" s="225">
        <v>31</v>
      </c>
    </row>
    <row r="41" spans="1:6" x14ac:dyDescent="0.25">
      <c r="A41" s="225">
        <v>38</v>
      </c>
      <c r="B41" s="225" t="s">
        <v>1375</v>
      </c>
      <c r="C41" s="225">
        <v>28018.140000000014</v>
      </c>
      <c r="D41" s="225">
        <v>24229.219999999994</v>
      </c>
      <c r="E41" s="225">
        <v>2052.9999999999791</v>
      </c>
      <c r="F41" s="225">
        <v>920</v>
      </c>
    </row>
    <row r="42" spans="1:6" x14ac:dyDescent="0.25">
      <c r="A42" s="225">
        <v>39</v>
      </c>
      <c r="B42" s="225" t="s">
        <v>1376</v>
      </c>
      <c r="C42" s="225">
        <v>25137.260000000017</v>
      </c>
      <c r="D42" s="225">
        <v>18792.92999999996</v>
      </c>
      <c r="E42" s="225">
        <v>2095.2699999999704</v>
      </c>
      <c r="F42" s="225">
        <v>911</v>
      </c>
    </row>
    <row r="43" spans="1:6" x14ac:dyDescent="0.25">
      <c r="A43" s="225">
        <v>40</v>
      </c>
      <c r="B43" s="225" t="s">
        <v>275</v>
      </c>
      <c r="C43" s="225">
        <v>7401.2600000000029</v>
      </c>
      <c r="D43" s="225">
        <v>3308.4700000000025</v>
      </c>
      <c r="E43" s="225">
        <v>547.89000000000033</v>
      </c>
      <c r="F43" s="225">
        <v>377</v>
      </c>
    </row>
    <row r="44" spans="1:6" x14ac:dyDescent="0.25">
      <c r="A44" s="225">
        <v>41</v>
      </c>
      <c r="B44" s="225" t="s">
        <v>26</v>
      </c>
      <c r="C44" s="225">
        <v>1102.1599999999999</v>
      </c>
      <c r="D44" s="225">
        <v>713.82000000000016</v>
      </c>
      <c r="E44" s="225">
        <v>101.17999999999998</v>
      </c>
      <c r="F44" s="225">
        <v>63</v>
      </c>
    </row>
    <row r="45" spans="1:6" x14ac:dyDescent="0.25">
      <c r="A45" s="225">
        <v>42</v>
      </c>
      <c r="B45" s="225" t="s">
        <v>1377</v>
      </c>
      <c r="C45" s="225">
        <v>96.9</v>
      </c>
      <c r="D45" s="225">
        <v>87.22999999999999</v>
      </c>
      <c r="E45" s="225">
        <v>9.75</v>
      </c>
      <c r="F45" s="225">
        <v>5</v>
      </c>
    </row>
    <row r="46" spans="1:6" x14ac:dyDescent="0.25">
      <c r="A46" s="225">
        <v>43</v>
      </c>
      <c r="B46" s="225" t="s">
        <v>1378</v>
      </c>
      <c r="C46" s="225">
        <v>400.46000000000004</v>
      </c>
      <c r="D46" s="225">
        <v>385.96000000000004</v>
      </c>
      <c r="E46" s="225">
        <v>30.190000000000008</v>
      </c>
      <c r="F46" s="225">
        <v>13</v>
      </c>
    </row>
    <row r="47" spans="1:6" x14ac:dyDescent="0.25">
      <c r="A47" s="225">
        <v>44</v>
      </c>
      <c r="B47" s="225" t="s">
        <v>1379</v>
      </c>
      <c r="C47" s="225">
        <v>4306.7700000000004</v>
      </c>
      <c r="D47" s="225">
        <v>3232.56</v>
      </c>
      <c r="E47" s="225">
        <v>792.17999999999972</v>
      </c>
      <c r="F47" s="225">
        <v>413</v>
      </c>
    </row>
    <row r="48" spans="1:6" x14ac:dyDescent="0.25">
      <c r="A48" s="225">
        <v>45</v>
      </c>
      <c r="B48" s="225" t="s">
        <v>1380</v>
      </c>
      <c r="C48" s="225">
        <v>11227.45999999999</v>
      </c>
      <c r="D48" s="225">
        <v>7876.5800000000027</v>
      </c>
      <c r="E48" s="225">
        <v>1022.380000000003</v>
      </c>
      <c r="F48" s="225">
        <v>537</v>
      </c>
    </row>
    <row r="49" spans="1:6" x14ac:dyDescent="0.25">
      <c r="A49" s="225">
        <v>46</v>
      </c>
      <c r="B49" s="225" t="s">
        <v>41</v>
      </c>
      <c r="C49" s="225">
        <v>222.66</v>
      </c>
      <c r="D49" s="225">
        <v>159.76</v>
      </c>
      <c r="E49" s="225">
        <v>27.759999999999998</v>
      </c>
      <c r="F49" s="225">
        <v>12</v>
      </c>
    </row>
    <row r="50" spans="1:6" x14ac:dyDescent="0.25">
      <c r="A50" s="225">
        <v>47</v>
      </c>
      <c r="B50" s="225" t="s">
        <v>1381</v>
      </c>
      <c r="C50" s="225">
        <v>138.30000000000001</v>
      </c>
      <c r="D50" s="225">
        <v>131.1</v>
      </c>
      <c r="E50" s="225">
        <v>27.930000000000007</v>
      </c>
      <c r="F50" s="225">
        <v>13</v>
      </c>
    </row>
    <row r="51" spans="1:6" x14ac:dyDescent="0.25">
      <c r="A51" s="225">
        <v>48</v>
      </c>
      <c r="B51" s="225" t="s">
        <v>1382</v>
      </c>
      <c r="C51" s="225">
        <v>636.19000000000005</v>
      </c>
      <c r="D51" s="225">
        <v>636.19000000000005</v>
      </c>
      <c r="E51" s="225">
        <v>39.050000000000004</v>
      </c>
      <c r="F51" s="225">
        <v>18</v>
      </c>
    </row>
    <row r="52" spans="1:6" x14ac:dyDescent="0.25">
      <c r="A52" s="225">
        <v>49</v>
      </c>
      <c r="B52" s="225" t="s">
        <v>1383</v>
      </c>
      <c r="C52" s="225">
        <v>3251.2900000000009</v>
      </c>
      <c r="D52" s="225">
        <v>2333.1999999999989</v>
      </c>
      <c r="E52" s="225">
        <v>186.04999999999976</v>
      </c>
      <c r="F52" s="225">
        <v>83</v>
      </c>
    </row>
    <row r="53" spans="1:6" x14ac:dyDescent="0.25">
      <c r="A53" s="225">
        <v>50</v>
      </c>
      <c r="B53" s="225" t="s">
        <v>1384</v>
      </c>
      <c r="C53" s="225">
        <v>142471.02000000005</v>
      </c>
      <c r="D53" s="225">
        <v>99154.11</v>
      </c>
      <c r="E53" s="225">
        <v>9324.1200000003064</v>
      </c>
      <c r="F53" s="225">
        <v>4792</v>
      </c>
    </row>
    <row r="54" spans="1:6" x14ac:dyDescent="0.25">
      <c r="A54" s="225">
        <v>51</v>
      </c>
      <c r="B54" s="225" t="s">
        <v>1385</v>
      </c>
      <c r="C54" s="225">
        <v>388</v>
      </c>
      <c r="D54" s="225">
        <v>347</v>
      </c>
      <c r="E54" s="225">
        <v>55.470000000000006</v>
      </c>
      <c r="F54" s="225">
        <v>24</v>
      </c>
    </row>
    <row r="55" spans="1:6" x14ac:dyDescent="0.25">
      <c r="A55" s="225">
        <v>52</v>
      </c>
      <c r="B55" s="225" t="s">
        <v>1386</v>
      </c>
      <c r="C55" s="225">
        <v>7</v>
      </c>
      <c r="D55" s="225">
        <v>7</v>
      </c>
      <c r="E55" s="225">
        <v>1.2</v>
      </c>
      <c r="F55" s="225">
        <v>1</v>
      </c>
    </row>
    <row r="56" spans="1:6" x14ac:dyDescent="0.25">
      <c r="A56" s="225">
        <v>53</v>
      </c>
      <c r="B56" s="225" t="s">
        <v>1387</v>
      </c>
      <c r="C56" s="225">
        <v>105.55</v>
      </c>
      <c r="D56" s="225">
        <v>90.81</v>
      </c>
      <c r="E56" s="225">
        <v>25.67</v>
      </c>
      <c r="F56" s="225">
        <v>13</v>
      </c>
    </row>
    <row r="57" spans="1:6" x14ac:dyDescent="0.25">
      <c r="A57" s="225">
        <v>54</v>
      </c>
      <c r="B57" s="225" t="s">
        <v>1388</v>
      </c>
      <c r="C57" s="225">
        <v>1447.2</v>
      </c>
      <c r="D57" s="225">
        <v>1275.54</v>
      </c>
      <c r="E57" s="225">
        <v>238.9999999999998</v>
      </c>
      <c r="F57" s="225">
        <v>119</v>
      </c>
    </row>
    <row r="58" spans="1:6" x14ac:dyDescent="0.25">
      <c r="A58" s="225">
        <v>55</v>
      </c>
      <c r="B58" s="225" t="s">
        <v>1389</v>
      </c>
      <c r="C58" s="225">
        <v>4.95</v>
      </c>
      <c r="D58" s="225">
        <v>4.95</v>
      </c>
      <c r="E58" s="225">
        <v>1.82</v>
      </c>
      <c r="F58" s="225">
        <v>1</v>
      </c>
    </row>
    <row r="59" spans="1:6" x14ac:dyDescent="0.25">
      <c r="A59" s="225">
        <v>56</v>
      </c>
      <c r="B59" s="225" t="s">
        <v>1390</v>
      </c>
      <c r="C59" s="225">
        <v>2011.1599999999999</v>
      </c>
      <c r="D59" s="225">
        <v>1885.5400000000011</v>
      </c>
      <c r="E59" s="225">
        <v>649.56999999999994</v>
      </c>
      <c r="F59" s="225">
        <v>358</v>
      </c>
    </row>
    <row r="60" spans="1:6" x14ac:dyDescent="0.25">
      <c r="A60" s="225">
        <v>57</v>
      </c>
      <c r="B60" s="225" t="s">
        <v>1391</v>
      </c>
      <c r="C60" s="225">
        <v>35.700000000000003</v>
      </c>
      <c r="D60" s="225">
        <v>35.700000000000003</v>
      </c>
      <c r="E60" s="225">
        <v>5.34</v>
      </c>
      <c r="F60" s="225">
        <v>2</v>
      </c>
    </row>
    <row r="61" spans="1:6" x14ac:dyDescent="0.25">
      <c r="A61" s="225">
        <v>58</v>
      </c>
      <c r="B61" s="225" t="s">
        <v>804</v>
      </c>
      <c r="C61" s="225">
        <v>6746.53</v>
      </c>
      <c r="D61" s="225">
        <v>4808.25</v>
      </c>
      <c r="E61" s="225">
        <v>639.55000000000121</v>
      </c>
      <c r="F61" s="225">
        <v>317</v>
      </c>
    </row>
    <row r="62" spans="1:6" x14ac:dyDescent="0.25">
      <c r="A62" s="225">
        <v>59</v>
      </c>
      <c r="B62" s="225" t="s">
        <v>1392</v>
      </c>
      <c r="C62" s="225">
        <v>278852.48999999953</v>
      </c>
      <c r="D62" s="225">
        <v>183307.86999999962</v>
      </c>
      <c r="E62" s="225">
        <v>16704.549999999086</v>
      </c>
      <c r="F62" s="225">
        <v>7871</v>
      </c>
    </row>
    <row r="63" spans="1:6" x14ac:dyDescent="0.25">
      <c r="A63" s="225">
        <v>60</v>
      </c>
      <c r="B63" s="225" t="s">
        <v>1393</v>
      </c>
      <c r="C63" s="225">
        <v>8710.6200000000008</v>
      </c>
      <c r="D63" s="225">
        <v>5793.0300000000034</v>
      </c>
      <c r="E63" s="225">
        <v>555.04000000000167</v>
      </c>
      <c r="F63" s="225">
        <v>248</v>
      </c>
    </row>
    <row r="64" spans="1:6" x14ac:dyDescent="0.25">
      <c r="A64" s="225">
        <v>61</v>
      </c>
      <c r="B64" s="225" t="s">
        <v>1394</v>
      </c>
      <c r="C64" s="225">
        <v>38917.890000000007</v>
      </c>
      <c r="D64" s="225">
        <v>38688.539999999994</v>
      </c>
      <c r="E64" s="225">
        <v>2431.3899999999794</v>
      </c>
      <c r="F64" s="225">
        <v>1069</v>
      </c>
    </row>
    <row r="65" spans="1:6" x14ac:dyDescent="0.25">
      <c r="A65" s="225">
        <v>62</v>
      </c>
      <c r="B65" s="225" t="s">
        <v>1395</v>
      </c>
      <c r="C65" s="225">
        <v>7349.1800000000012</v>
      </c>
      <c r="D65" s="225">
        <v>7005.4300000000012</v>
      </c>
      <c r="E65" s="225">
        <v>1305.5</v>
      </c>
      <c r="F65" s="225">
        <v>629</v>
      </c>
    </row>
    <row r="66" spans="1:6" x14ac:dyDescent="0.25">
      <c r="A66" s="225">
        <v>63</v>
      </c>
      <c r="B66" s="225" t="s">
        <v>1396</v>
      </c>
      <c r="C66" s="225">
        <v>64.599999999999994</v>
      </c>
      <c r="D66" s="225">
        <v>64.599999999999994</v>
      </c>
      <c r="E66" s="225">
        <v>8.3999999999999986</v>
      </c>
      <c r="F66" s="225">
        <v>4</v>
      </c>
    </row>
    <row r="67" spans="1:6" x14ac:dyDescent="0.25">
      <c r="A67" s="225">
        <v>64</v>
      </c>
      <c r="B67" s="225" t="s">
        <v>659</v>
      </c>
      <c r="C67" s="225">
        <v>122.9</v>
      </c>
      <c r="D67" s="225">
        <v>120.86</v>
      </c>
      <c r="E67" s="225">
        <v>20.399999999999999</v>
      </c>
      <c r="F67" s="225">
        <v>10</v>
      </c>
    </row>
    <row r="68" spans="1:6" x14ac:dyDescent="0.25">
      <c r="A68" s="225">
        <v>65</v>
      </c>
      <c r="B68" s="225" t="s">
        <v>27</v>
      </c>
      <c r="C68" s="225">
        <v>618.9799999999999</v>
      </c>
      <c r="D68" s="225">
        <v>522.01</v>
      </c>
      <c r="E68" s="225">
        <v>64.190000000000012</v>
      </c>
      <c r="F68" s="225">
        <v>33</v>
      </c>
    </row>
    <row r="69" spans="1:6" x14ac:dyDescent="0.25">
      <c r="A69" s="225">
        <v>66</v>
      </c>
      <c r="B69" s="225" t="s">
        <v>1397</v>
      </c>
      <c r="C69" s="225">
        <v>354.57</v>
      </c>
      <c r="D69" s="225">
        <v>319.39</v>
      </c>
      <c r="E69" s="225">
        <v>27.01</v>
      </c>
      <c r="F69" s="225">
        <v>13</v>
      </c>
    </row>
    <row r="70" spans="1:6" x14ac:dyDescent="0.25">
      <c r="A70" s="225">
        <v>67</v>
      </c>
      <c r="B70" s="225" t="s">
        <v>1398</v>
      </c>
      <c r="C70" s="225">
        <v>104.1</v>
      </c>
      <c r="D70" s="225">
        <v>104.1</v>
      </c>
      <c r="E70" s="225">
        <v>13.28</v>
      </c>
      <c r="F70" s="225">
        <v>6</v>
      </c>
    </row>
    <row r="71" spans="1:6" x14ac:dyDescent="0.25">
      <c r="A71" s="225">
        <v>68</v>
      </c>
      <c r="B71" s="225" t="s">
        <v>1399</v>
      </c>
      <c r="C71" s="225">
        <v>1029.6500000000001</v>
      </c>
      <c r="D71" s="225">
        <v>1012.93</v>
      </c>
      <c r="E71" s="225">
        <v>130.58999999999995</v>
      </c>
      <c r="F71" s="225">
        <v>60</v>
      </c>
    </row>
    <row r="72" spans="1:6" x14ac:dyDescent="0.25">
      <c r="A72" s="225">
        <v>69</v>
      </c>
      <c r="B72" s="225" t="s">
        <v>1400</v>
      </c>
      <c r="C72" s="225">
        <v>664.60999999999979</v>
      </c>
      <c r="D72" s="225">
        <v>639.17999999999984</v>
      </c>
      <c r="E72" s="225">
        <v>62.810000000000016</v>
      </c>
      <c r="F72" s="225">
        <v>29</v>
      </c>
    </row>
    <row r="73" spans="1:6" x14ac:dyDescent="0.25">
      <c r="A73" s="225">
        <v>70</v>
      </c>
      <c r="B73" s="225" t="s">
        <v>1401</v>
      </c>
      <c r="C73" s="225">
        <v>696.01</v>
      </c>
      <c r="D73" s="225">
        <v>505.78</v>
      </c>
      <c r="E73" s="225">
        <v>102.97999999999996</v>
      </c>
      <c r="F73" s="225">
        <v>55</v>
      </c>
    </row>
    <row r="74" spans="1:6" x14ac:dyDescent="0.25">
      <c r="A74" s="225">
        <v>71</v>
      </c>
      <c r="B74" s="225" t="s">
        <v>1402</v>
      </c>
      <c r="C74" s="225">
        <v>833.17</v>
      </c>
      <c r="D74" s="225">
        <v>615.07999999999993</v>
      </c>
      <c r="E74" s="225">
        <v>75.309999999999988</v>
      </c>
      <c r="F74" s="225">
        <v>37</v>
      </c>
    </row>
    <row r="75" spans="1:6" x14ac:dyDescent="0.25">
      <c r="A75" s="225">
        <v>72</v>
      </c>
      <c r="B75" s="225" t="s">
        <v>1403</v>
      </c>
      <c r="C75" s="225">
        <v>22.4</v>
      </c>
      <c r="D75" s="225">
        <v>18.25</v>
      </c>
      <c r="E75" s="225">
        <v>6.43</v>
      </c>
      <c r="F75" s="225">
        <v>3</v>
      </c>
    </row>
    <row r="76" spans="1:6" x14ac:dyDescent="0.25">
      <c r="A76" s="225">
        <v>73</v>
      </c>
      <c r="B76" s="225" t="s">
        <v>16</v>
      </c>
      <c r="C76" s="225">
        <v>316007.19999999879</v>
      </c>
      <c r="D76" s="225">
        <v>201132.57000000007</v>
      </c>
      <c r="E76" s="225">
        <v>19212.159999999214</v>
      </c>
      <c r="F76" s="225">
        <v>9083</v>
      </c>
    </row>
    <row r="77" spans="1:6" x14ac:dyDescent="0.25">
      <c r="A77" s="225">
        <v>74</v>
      </c>
      <c r="B77" s="225" t="s">
        <v>1404</v>
      </c>
      <c r="C77" s="225">
        <v>5606.4299999999957</v>
      </c>
      <c r="D77" s="225">
        <v>4322.5200000000004</v>
      </c>
      <c r="E77" s="225">
        <v>534.16000000000054</v>
      </c>
      <c r="F77" s="225">
        <v>283</v>
      </c>
    </row>
    <row r="78" spans="1:6" x14ac:dyDescent="0.25">
      <c r="A78" s="225">
        <v>75</v>
      </c>
      <c r="B78" s="225" t="s">
        <v>648</v>
      </c>
      <c r="C78" s="225">
        <v>17860.249999999993</v>
      </c>
      <c r="D78" s="225">
        <v>13313.689999999999</v>
      </c>
      <c r="E78" s="225">
        <v>2739.4000000000233</v>
      </c>
      <c r="F78" s="225">
        <v>1373</v>
      </c>
    </row>
    <row r="79" spans="1:6" x14ac:dyDescent="0.25">
      <c r="A79" s="225">
        <v>76</v>
      </c>
      <c r="B79" s="225" t="s">
        <v>1405</v>
      </c>
      <c r="C79" s="225">
        <v>249.55</v>
      </c>
      <c r="D79" s="225">
        <v>153.13999999999999</v>
      </c>
      <c r="E79" s="225">
        <v>25.330000000000002</v>
      </c>
      <c r="F79" s="225">
        <v>15</v>
      </c>
    </row>
    <row r="80" spans="1:6" x14ac:dyDescent="0.25">
      <c r="A80" s="225">
        <v>77</v>
      </c>
      <c r="B80" s="225" t="s">
        <v>1406</v>
      </c>
      <c r="C80" s="225">
        <v>1190.9000000000003</v>
      </c>
      <c r="D80" s="225">
        <v>1089.0899999999999</v>
      </c>
      <c r="E80" s="225">
        <v>115.84999999999994</v>
      </c>
      <c r="F80" s="225">
        <v>53</v>
      </c>
    </row>
    <row r="81" spans="1:6" x14ac:dyDescent="0.25">
      <c r="A81" s="225">
        <v>78</v>
      </c>
      <c r="B81" s="225" t="s">
        <v>1407</v>
      </c>
      <c r="C81" s="225">
        <v>548.6</v>
      </c>
      <c r="D81" s="225">
        <v>524.70000000000005</v>
      </c>
      <c r="E81" s="225">
        <v>56.660000000000011</v>
      </c>
      <c r="F81" s="225">
        <v>26</v>
      </c>
    </row>
    <row r="82" spans="1:6" x14ac:dyDescent="0.25">
      <c r="A82" s="225">
        <v>79</v>
      </c>
      <c r="B82" s="225" t="s">
        <v>1408</v>
      </c>
      <c r="C82" s="225">
        <v>1926.58</v>
      </c>
      <c r="D82" s="225">
        <v>1417.8799999999999</v>
      </c>
      <c r="E82" s="225">
        <v>120.60999999999994</v>
      </c>
      <c r="F82" s="225">
        <v>59</v>
      </c>
    </row>
    <row r="83" spans="1:6" x14ac:dyDescent="0.25">
      <c r="A83" s="225">
        <v>80</v>
      </c>
      <c r="B83" s="225" t="s">
        <v>29</v>
      </c>
      <c r="C83" s="225">
        <v>505.95000000000005</v>
      </c>
      <c r="D83" s="225">
        <v>475.43000000000006</v>
      </c>
      <c r="E83" s="225">
        <v>47.720000000000006</v>
      </c>
      <c r="F83" s="225">
        <v>21</v>
      </c>
    </row>
    <row r="84" spans="1:6" x14ac:dyDescent="0.25">
      <c r="A84" s="225">
        <v>81</v>
      </c>
      <c r="B84" s="225" t="s">
        <v>663</v>
      </c>
      <c r="C84" s="225">
        <v>41</v>
      </c>
      <c r="D84" s="225">
        <v>41</v>
      </c>
      <c r="E84" s="225">
        <v>8.2799999999999994</v>
      </c>
      <c r="F84" s="225">
        <v>6</v>
      </c>
    </row>
    <row r="85" spans="1:6" x14ac:dyDescent="0.25">
      <c r="A85" s="225">
        <v>82</v>
      </c>
      <c r="B85" s="225" t="s">
        <v>285</v>
      </c>
      <c r="C85" s="225">
        <v>3547.6800000000003</v>
      </c>
      <c r="D85" s="225">
        <v>3302.6300000000006</v>
      </c>
      <c r="E85" s="225">
        <v>331.53000000000014</v>
      </c>
      <c r="F85" s="225">
        <v>152</v>
      </c>
    </row>
    <row r="86" spans="1:6" x14ac:dyDescent="0.25">
      <c r="A86" s="225">
        <v>83</v>
      </c>
      <c r="B86" s="225" t="s">
        <v>812</v>
      </c>
      <c r="C86" s="225">
        <v>3199.8400000000006</v>
      </c>
      <c r="D86" s="225">
        <v>2524.4199999999992</v>
      </c>
      <c r="E86" s="225">
        <v>274.16000000000008</v>
      </c>
      <c r="F86" s="225">
        <v>126</v>
      </c>
    </row>
    <row r="87" spans="1:6" x14ac:dyDescent="0.25">
      <c r="A87" s="225">
        <v>84</v>
      </c>
      <c r="B87" s="225" t="s">
        <v>1409</v>
      </c>
      <c r="C87" s="225">
        <v>19587.920000000002</v>
      </c>
      <c r="D87" s="225">
        <v>10826.160000000014</v>
      </c>
      <c r="E87" s="225">
        <v>2056.81</v>
      </c>
      <c r="F87" s="225">
        <v>1187</v>
      </c>
    </row>
    <row r="88" spans="1:6" x14ac:dyDescent="0.25">
      <c r="A88" s="225">
        <v>85</v>
      </c>
      <c r="B88" s="225" t="s">
        <v>1410</v>
      </c>
      <c r="C88" s="225">
        <v>982.66000000000008</v>
      </c>
      <c r="D88" s="225">
        <v>756.53999999999974</v>
      </c>
      <c r="E88" s="225">
        <v>137.65999999999991</v>
      </c>
      <c r="F88" s="225">
        <v>59</v>
      </c>
    </row>
    <row r="89" spans="1:6" s="603" customFormat="1" x14ac:dyDescent="0.25">
      <c r="A89" s="224"/>
      <c r="B89" s="224" t="s">
        <v>247</v>
      </c>
      <c r="C89" s="224">
        <v>1492863.3299999754</v>
      </c>
      <c r="D89" s="224">
        <v>1077668.6699999901</v>
      </c>
      <c r="E89" s="224">
        <v>107330.86000002701</v>
      </c>
      <c r="F89" s="224">
        <v>51593</v>
      </c>
    </row>
  </sheetData>
  <mergeCells count="1">
    <mergeCell ref="A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L15" sqref="L15"/>
    </sheetView>
  </sheetViews>
  <sheetFormatPr defaultRowHeight="15" x14ac:dyDescent="0.25"/>
  <cols>
    <col min="1" max="1" width="7.140625" customWidth="1"/>
    <col min="2" max="2" width="17.140625" customWidth="1"/>
    <col min="3" max="3" width="14" customWidth="1"/>
    <col min="4" max="4" width="17.85546875" customWidth="1"/>
    <col min="5" max="5" width="15.5703125" customWidth="1"/>
    <col min="6" max="6" width="19.7109375" customWidth="1"/>
  </cols>
  <sheetData>
    <row r="1" spans="1:6" ht="18.75" x14ac:dyDescent="0.3">
      <c r="B1" s="1064" t="s">
        <v>1411</v>
      </c>
      <c r="C1" s="1064"/>
      <c r="D1" s="1064"/>
      <c r="E1" s="1064"/>
      <c r="F1" s="603" t="s">
        <v>1412</v>
      </c>
    </row>
    <row r="2" spans="1:6" ht="30" x14ac:dyDescent="0.25">
      <c r="A2" s="797" t="s">
        <v>1413</v>
      </c>
      <c r="B2" s="797" t="s">
        <v>1414</v>
      </c>
      <c r="C2" s="797" t="s">
        <v>1344</v>
      </c>
      <c r="D2" s="797" t="s">
        <v>1345</v>
      </c>
      <c r="E2" s="797" t="s">
        <v>1346</v>
      </c>
      <c r="F2" s="797" t="s">
        <v>1347</v>
      </c>
    </row>
    <row r="3" spans="1:6" x14ac:dyDescent="0.25">
      <c r="A3" s="225"/>
      <c r="B3" s="225"/>
      <c r="C3" s="225"/>
      <c r="D3" s="225"/>
      <c r="E3" s="225"/>
      <c r="F3" s="225"/>
    </row>
    <row r="4" spans="1:6" x14ac:dyDescent="0.25">
      <c r="A4" s="225">
        <v>1</v>
      </c>
      <c r="B4" s="225" t="s">
        <v>513</v>
      </c>
      <c r="C4" s="225">
        <v>4790.5499999999975</v>
      </c>
      <c r="D4" s="225">
        <v>3140.2000000000012</v>
      </c>
      <c r="E4" s="225">
        <v>659.50000000000045</v>
      </c>
      <c r="F4" s="225">
        <v>347</v>
      </c>
    </row>
    <row r="5" spans="1:6" x14ac:dyDescent="0.25">
      <c r="A5" s="225">
        <v>2</v>
      </c>
      <c r="B5" s="225" t="s">
        <v>1415</v>
      </c>
      <c r="C5" s="225">
        <v>1157891.2899999975</v>
      </c>
      <c r="D5" s="225">
        <v>840583.56999999599</v>
      </c>
      <c r="E5" s="225">
        <v>70188.870000004026</v>
      </c>
      <c r="F5" s="225">
        <v>32898</v>
      </c>
    </row>
    <row r="6" spans="1:6" x14ac:dyDescent="0.25">
      <c r="A6" s="225">
        <v>3</v>
      </c>
      <c r="B6" s="225" t="s">
        <v>1416</v>
      </c>
      <c r="C6" s="225">
        <v>15767.29000000001</v>
      </c>
      <c r="D6" s="225">
        <v>10217.470000000007</v>
      </c>
      <c r="E6" s="225">
        <v>1129.9599999999991</v>
      </c>
      <c r="F6" s="225">
        <v>566</v>
      </c>
    </row>
    <row r="7" spans="1:6" x14ac:dyDescent="0.25">
      <c r="A7" s="225">
        <v>4</v>
      </c>
      <c r="B7" s="225" t="s">
        <v>1417</v>
      </c>
      <c r="C7" s="225">
        <v>26086.050000000017</v>
      </c>
      <c r="D7" s="225">
        <v>19967.080000000009</v>
      </c>
      <c r="E7" s="225">
        <v>3022.5799999999849</v>
      </c>
      <c r="F7" s="225">
        <v>1507</v>
      </c>
    </row>
    <row r="8" spans="1:6" x14ac:dyDescent="0.25">
      <c r="A8" s="225">
        <v>5</v>
      </c>
      <c r="B8" s="225" t="s">
        <v>1418</v>
      </c>
      <c r="C8" s="225">
        <v>13914.97</v>
      </c>
      <c r="D8" s="225">
        <v>9055</v>
      </c>
      <c r="E8" s="225">
        <v>1576.0100000000032</v>
      </c>
      <c r="F8" s="225">
        <v>840</v>
      </c>
    </row>
    <row r="9" spans="1:6" x14ac:dyDescent="0.25">
      <c r="A9" s="225">
        <v>6</v>
      </c>
      <c r="B9" s="225" t="s">
        <v>1419</v>
      </c>
      <c r="C9" s="225">
        <v>4667.6299999999992</v>
      </c>
      <c r="D9" s="225">
        <v>3067.0499999999988</v>
      </c>
      <c r="E9" s="225">
        <v>562.3900000000009</v>
      </c>
      <c r="F9" s="225">
        <v>308</v>
      </c>
    </row>
    <row r="10" spans="1:6" x14ac:dyDescent="0.25">
      <c r="A10" s="225">
        <v>7</v>
      </c>
      <c r="B10" s="225" t="s">
        <v>1420</v>
      </c>
      <c r="C10" s="225">
        <v>9018</v>
      </c>
      <c r="D10" s="225">
        <v>6829.3000000000011</v>
      </c>
      <c r="E10" s="225">
        <v>1060.7700000000016</v>
      </c>
      <c r="F10" s="225">
        <v>549</v>
      </c>
    </row>
    <row r="11" spans="1:6" x14ac:dyDescent="0.25">
      <c r="A11" s="225">
        <v>8</v>
      </c>
      <c r="B11" s="225" t="s">
        <v>1421</v>
      </c>
      <c r="C11" s="225">
        <v>1772.3500000000006</v>
      </c>
      <c r="D11" s="225">
        <v>1413.1099999999997</v>
      </c>
      <c r="E11" s="225">
        <v>298.72999999999985</v>
      </c>
      <c r="F11" s="225">
        <v>145</v>
      </c>
    </row>
    <row r="12" spans="1:6" x14ac:dyDescent="0.25">
      <c r="A12" s="225">
        <v>9</v>
      </c>
      <c r="B12" s="225" t="s">
        <v>1422</v>
      </c>
      <c r="C12" s="225">
        <v>1713.2099999999998</v>
      </c>
      <c r="D12" s="225">
        <v>1059.83</v>
      </c>
      <c r="E12" s="225">
        <v>176.20999999999987</v>
      </c>
      <c r="F12" s="225">
        <v>98</v>
      </c>
    </row>
    <row r="13" spans="1:6" x14ac:dyDescent="0.25">
      <c r="A13" s="225">
        <v>10</v>
      </c>
      <c r="B13" s="225" t="s">
        <v>1423</v>
      </c>
      <c r="C13" s="225">
        <v>2954.15</v>
      </c>
      <c r="D13" s="225">
        <v>2308.8700000000008</v>
      </c>
      <c r="E13" s="225">
        <v>373.32</v>
      </c>
      <c r="F13" s="225">
        <v>180</v>
      </c>
    </row>
    <row r="14" spans="1:6" x14ac:dyDescent="0.25">
      <c r="A14" s="225">
        <v>11</v>
      </c>
      <c r="B14" s="225" t="s">
        <v>1424</v>
      </c>
      <c r="C14" s="225">
        <v>6467.7999999999984</v>
      </c>
      <c r="D14" s="225">
        <v>4057.2900000000027</v>
      </c>
      <c r="E14" s="225">
        <v>707.97000000000025</v>
      </c>
      <c r="F14" s="225">
        <v>380</v>
      </c>
    </row>
    <row r="15" spans="1:6" x14ac:dyDescent="0.25">
      <c r="A15" s="225">
        <v>12</v>
      </c>
      <c r="B15" s="225" t="s">
        <v>494</v>
      </c>
      <c r="C15" s="225">
        <v>38556.76</v>
      </c>
      <c r="D15" s="225">
        <v>30286.170000000002</v>
      </c>
      <c r="E15" s="225">
        <v>4172.2599999999857</v>
      </c>
      <c r="F15" s="225">
        <v>1962</v>
      </c>
    </row>
    <row r="16" spans="1:6" x14ac:dyDescent="0.25">
      <c r="A16" s="225">
        <v>13</v>
      </c>
      <c r="B16" s="225" t="s">
        <v>1425</v>
      </c>
      <c r="C16" s="225">
        <v>13871.290000000005</v>
      </c>
      <c r="D16" s="225">
        <v>9195.3600000000024</v>
      </c>
      <c r="E16" s="225">
        <v>1641.1699999999971</v>
      </c>
      <c r="F16" s="225">
        <v>827</v>
      </c>
    </row>
    <row r="17" spans="1:6" x14ac:dyDescent="0.25">
      <c r="A17" s="225">
        <v>14</v>
      </c>
      <c r="B17" s="225" t="s">
        <v>495</v>
      </c>
      <c r="C17" s="225">
        <v>36593.759999999929</v>
      </c>
      <c r="D17" s="225">
        <v>26551.800000000003</v>
      </c>
      <c r="E17" s="225">
        <v>3904.3699999999758</v>
      </c>
      <c r="F17" s="225">
        <v>1929</v>
      </c>
    </row>
    <row r="18" spans="1:6" x14ac:dyDescent="0.25">
      <c r="A18" s="225">
        <v>15</v>
      </c>
      <c r="B18" s="225" t="s">
        <v>1426</v>
      </c>
      <c r="C18" s="225">
        <v>3728.5</v>
      </c>
      <c r="D18" s="225">
        <v>2815.8300000000004</v>
      </c>
      <c r="E18" s="225">
        <v>565.5300000000002</v>
      </c>
      <c r="F18" s="225">
        <v>295</v>
      </c>
    </row>
    <row r="19" spans="1:6" x14ac:dyDescent="0.25">
      <c r="A19" s="225">
        <v>16</v>
      </c>
      <c r="B19" s="225" t="s">
        <v>498</v>
      </c>
      <c r="C19" s="225">
        <v>22553.380000000016</v>
      </c>
      <c r="D19" s="225">
        <v>14925.630000000001</v>
      </c>
      <c r="E19" s="225">
        <v>2803.6999999999907</v>
      </c>
      <c r="F19" s="225">
        <v>1484</v>
      </c>
    </row>
    <row r="20" spans="1:6" x14ac:dyDescent="0.25">
      <c r="A20" s="225">
        <v>17</v>
      </c>
      <c r="B20" s="225" t="s">
        <v>1427</v>
      </c>
      <c r="C20" s="225">
        <v>7884.0499999999984</v>
      </c>
      <c r="D20" s="225">
        <v>5145.1099999999997</v>
      </c>
      <c r="E20" s="225">
        <v>849.38000000000261</v>
      </c>
      <c r="F20" s="225">
        <v>429</v>
      </c>
    </row>
    <row r="21" spans="1:6" x14ac:dyDescent="0.25">
      <c r="A21" s="225">
        <v>18</v>
      </c>
      <c r="B21" s="225" t="s">
        <v>518</v>
      </c>
      <c r="C21" s="225">
        <v>6229.94</v>
      </c>
      <c r="D21" s="225">
        <v>3987.5399999999995</v>
      </c>
      <c r="E21" s="225">
        <v>801.16000000000099</v>
      </c>
      <c r="F21" s="225">
        <v>398</v>
      </c>
    </row>
    <row r="22" spans="1:6" x14ac:dyDescent="0.25">
      <c r="A22" s="225">
        <v>19</v>
      </c>
      <c r="B22" s="225" t="s">
        <v>503</v>
      </c>
      <c r="C22" s="225">
        <v>704.06</v>
      </c>
      <c r="D22" s="225">
        <v>571.26</v>
      </c>
      <c r="E22" s="225">
        <v>89.950000000000031</v>
      </c>
      <c r="F22" s="225">
        <v>45</v>
      </c>
    </row>
    <row r="23" spans="1:6" x14ac:dyDescent="0.25">
      <c r="A23" s="225">
        <v>20</v>
      </c>
      <c r="B23" s="225" t="s">
        <v>508</v>
      </c>
      <c r="C23" s="225">
        <v>3205.1599999999994</v>
      </c>
      <c r="D23" s="225">
        <v>2587.4899999999998</v>
      </c>
      <c r="E23" s="225">
        <v>397.87</v>
      </c>
      <c r="F23" s="225">
        <v>186</v>
      </c>
    </row>
    <row r="24" spans="1:6" x14ac:dyDescent="0.25">
      <c r="A24" s="225">
        <v>21</v>
      </c>
      <c r="B24" s="225" t="s">
        <v>506</v>
      </c>
      <c r="C24" s="225">
        <v>3628.900000000001</v>
      </c>
      <c r="D24" s="225">
        <v>2440.4700000000007</v>
      </c>
      <c r="E24" s="225">
        <v>504.8600000000007</v>
      </c>
      <c r="F24" s="225">
        <v>273</v>
      </c>
    </row>
    <row r="25" spans="1:6" x14ac:dyDescent="0.25">
      <c r="A25" s="225">
        <v>22</v>
      </c>
      <c r="B25" s="225" t="s">
        <v>1428</v>
      </c>
      <c r="C25" s="225">
        <v>4178.4900000000016</v>
      </c>
      <c r="D25" s="225">
        <v>2837.1399999999994</v>
      </c>
      <c r="E25" s="225">
        <v>585.7500000000008</v>
      </c>
      <c r="F25" s="225">
        <v>285</v>
      </c>
    </row>
    <row r="26" spans="1:6" x14ac:dyDescent="0.25">
      <c r="A26" s="225">
        <v>23</v>
      </c>
      <c r="B26" s="225" t="s">
        <v>496</v>
      </c>
      <c r="C26" s="225">
        <v>45604.650000000031</v>
      </c>
      <c r="D26" s="225">
        <v>32877.709999999977</v>
      </c>
      <c r="E26" s="225">
        <v>3995.0399999999786</v>
      </c>
      <c r="F26" s="225">
        <v>1931</v>
      </c>
    </row>
    <row r="27" spans="1:6" x14ac:dyDescent="0.25">
      <c r="A27" s="225">
        <v>24</v>
      </c>
      <c r="B27" s="225" t="s">
        <v>519</v>
      </c>
      <c r="C27" s="225">
        <v>10930.639999999996</v>
      </c>
      <c r="D27" s="225">
        <v>8602.659999999998</v>
      </c>
      <c r="E27" s="225">
        <v>1529.9699999999948</v>
      </c>
      <c r="F27" s="225">
        <v>772</v>
      </c>
    </row>
    <row r="28" spans="1:6" x14ac:dyDescent="0.25">
      <c r="A28" s="225">
        <v>25</v>
      </c>
      <c r="B28" s="225" t="s">
        <v>516</v>
      </c>
      <c r="C28" s="225">
        <v>1920.42</v>
      </c>
      <c r="D28" s="225">
        <v>1351.3100000000002</v>
      </c>
      <c r="E28" s="225">
        <v>269.42999999999978</v>
      </c>
      <c r="F28" s="225">
        <v>138</v>
      </c>
    </row>
    <row r="29" spans="1:6" x14ac:dyDescent="0.25">
      <c r="A29" s="225">
        <v>26</v>
      </c>
      <c r="B29" s="225" t="s">
        <v>497</v>
      </c>
      <c r="C29" s="225">
        <v>17649.979999999992</v>
      </c>
      <c r="D29" s="225">
        <v>10229.490000000023</v>
      </c>
      <c r="E29" s="225">
        <v>1792.0099999999898</v>
      </c>
      <c r="F29" s="225">
        <v>1003</v>
      </c>
    </row>
    <row r="30" spans="1:6" x14ac:dyDescent="0.25">
      <c r="A30" s="225">
        <v>27</v>
      </c>
      <c r="B30" s="225" t="s">
        <v>507</v>
      </c>
      <c r="C30" s="225">
        <v>11021.039999999995</v>
      </c>
      <c r="D30" s="225">
        <v>6846.3600000000051</v>
      </c>
      <c r="E30" s="225">
        <v>1189.9499999999973</v>
      </c>
      <c r="F30" s="225">
        <v>629</v>
      </c>
    </row>
    <row r="31" spans="1:6" x14ac:dyDescent="0.25">
      <c r="A31" s="225">
        <v>28</v>
      </c>
      <c r="B31" s="225" t="s">
        <v>493</v>
      </c>
      <c r="C31" s="225">
        <v>13913.529999999997</v>
      </c>
      <c r="D31" s="225">
        <v>10704.349999999999</v>
      </c>
      <c r="E31" s="225">
        <v>1725.5799999999867</v>
      </c>
      <c r="F31" s="225">
        <v>811</v>
      </c>
    </row>
    <row r="32" spans="1:6" x14ac:dyDescent="0.25">
      <c r="A32" s="225">
        <v>29</v>
      </c>
      <c r="B32" s="225" t="s">
        <v>492</v>
      </c>
      <c r="C32" s="225">
        <v>2949.9199999999992</v>
      </c>
      <c r="D32" s="225">
        <v>2186.41</v>
      </c>
      <c r="E32" s="225">
        <v>364.45000000000016</v>
      </c>
      <c r="F32" s="225">
        <v>178</v>
      </c>
    </row>
    <row r="33" spans="1:6" x14ac:dyDescent="0.25">
      <c r="A33" s="225">
        <v>30</v>
      </c>
      <c r="B33" s="225" t="s">
        <v>337</v>
      </c>
      <c r="C33" s="225">
        <v>2695.5700000000006</v>
      </c>
      <c r="D33" s="225">
        <v>1827.8100000000002</v>
      </c>
      <c r="E33" s="225">
        <v>392.11999999999995</v>
      </c>
      <c r="F33" s="225">
        <v>200</v>
      </c>
    </row>
    <row r="34" spans="1:6" x14ac:dyDescent="0.25">
      <c r="A34" s="224"/>
      <c r="B34" s="224" t="s">
        <v>247</v>
      </c>
      <c r="C34" s="224">
        <v>1492863.3299999759</v>
      </c>
      <c r="D34" s="224">
        <v>1077668.6699999957</v>
      </c>
      <c r="E34" s="224">
        <v>107330.86000000438</v>
      </c>
      <c r="F34" s="224">
        <v>51593</v>
      </c>
    </row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9"/>
  <sheetViews>
    <sheetView topLeftCell="A49" workbookViewId="0">
      <selection activeCell="Q22" sqref="Q22"/>
    </sheetView>
  </sheetViews>
  <sheetFormatPr defaultRowHeight="14.25" x14ac:dyDescent="0.2"/>
  <cols>
    <col min="1" max="1" width="4.42578125" style="1" bestFit="1" customWidth="1"/>
    <col min="2" max="2" width="29.28515625" style="1" customWidth="1"/>
    <col min="3" max="3" width="9" style="47" bestFit="1" customWidth="1"/>
    <col min="4" max="4" width="9.5703125" style="48" bestFit="1" customWidth="1"/>
    <col min="5" max="5" width="9.5703125" style="49" bestFit="1" customWidth="1"/>
    <col min="6" max="6" width="9" style="1" bestFit="1" customWidth="1"/>
    <col min="7" max="7" width="10" style="49" customWidth="1"/>
    <col min="8" max="8" width="9" style="1" bestFit="1" customWidth="1"/>
    <col min="9" max="9" width="10" style="49" customWidth="1"/>
    <col min="10" max="10" width="8.5703125" style="1" bestFit="1" customWidth="1"/>
    <col min="11" max="11" width="10.28515625" style="1" bestFit="1" customWidth="1"/>
    <col min="12" max="12" width="11.42578125" style="1" customWidth="1"/>
    <col min="13" max="16384" width="9.140625" style="1"/>
  </cols>
  <sheetData>
    <row r="1" spans="1:11" ht="15.75" x14ac:dyDescent="0.25">
      <c r="A1" s="835" t="s">
        <v>0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</row>
    <row r="2" spans="1:11" ht="15" x14ac:dyDescent="0.2">
      <c r="A2" s="836" t="s">
        <v>1</v>
      </c>
      <c r="B2" s="837"/>
      <c r="C2" s="837"/>
      <c r="D2" s="837"/>
      <c r="E2" s="837"/>
      <c r="F2" s="837"/>
      <c r="G2" s="837"/>
      <c r="H2" s="837"/>
      <c r="I2" s="837"/>
      <c r="J2" s="837"/>
      <c r="K2" s="838"/>
    </row>
    <row r="3" spans="1:11" x14ac:dyDescent="0.2">
      <c r="A3" s="839" t="s">
        <v>2</v>
      </c>
      <c r="B3" s="840" t="s">
        <v>3</v>
      </c>
      <c r="C3" s="839" t="s">
        <v>4</v>
      </c>
      <c r="D3" s="839"/>
      <c r="E3" s="841" t="s">
        <v>5</v>
      </c>
      <c r="F3" s="844" t="s">
        <v>6</v>
      </c>
      <c r="G3" s="845"/>
      <c r="H3" s="839" t="s">
        <v>7</v>
      </c>
      <c r="I3" s="839"/>
      <c r="J3" s="839" t="s">
        <v>8</v>
      </c>
      <c r="K3" s="839"/>
    </row>
    <row r="4" spans="1:11" x14ac:dyDescent="0.2">
      <c r="A4" s="839"/>
      <c r="B4" s="840"/>
      <c r="C4" s="839"/>
      <c r="D4" s="839"/>
      <c r="E4" s="842"/>
      <c r="F4" s="846"/>
      <c r="G4" s="847"/>
      <c r="H4" s="839"/>
      <c r="I4" s="839"/>
      <c r="J4" s="839"/>
      <c r="K4" s="839"/>
    </row>
    <row r="5" spans="1:11" x14ac:dyDescent="0.2">
      <c r="A5" s="839"/>
      <c r="B5" s="840"/>
      <c r="C5" s="839"/>
      <c r="D5" s="839"/>
      <c r="E5" s="843"/>
      <c r="F5" s="848"/>
      <c r="G5" s="849"/>
      <c r="H5" s="839"/>
      <c r="I5" s="839"/>
      <c r="J5" s="839"/>
      <c r="K5" s="839"/>
    </row>
    <row r="6" spans="1:11" ht="15" x14ac:dyDescent="0.2">
      <c r="A6" s="839"/>
      <c r="B6" s="840"/>
      <c r="C6" s="2" t="s">
        <v>9</v>
      </c>
      <c r="D6" s="3" t="s">
        <v>10</v>
      </c>
      <c r="E6" s="3" t="s">
        <v>11</v>
      </c>
      <c r="F6" s="4" t="s">
        <v>12</v>
      </c>
      <c r="G6" s="3" t="s">
        <v>10</v>
      </c>
      <c r="H6" s="2" t="s">
        <v>9</v>
      </c>
      <c r="I6" s="3" t="s">
        <v>10</v>
      </c>
      <c r="J6" s="2" t="s">
        <v>9</v>
      </c>
      <c r="K6" s="2" t="s">
        <v>10</v>
      </c>
    </row>
    <row r="7" spans="1:11" s="14" customFormat="1" ht="15" x14ac:dyDescent="0.25">
      <c r="A7" s="5" t="s">
        <v>13</v>
      </c>
      <c r="B7" s="6" t="s">
        <v>14</v>
      </c>
      <c r="C7" s="7"/>
      <c r="D7" s="8"/>
      <c r="E7" s="9"/>
      <c r="F7" s="10"/>
      <c r="G7" s="9"/>
      <c r="H7" s="11"/>
      <c r="I7" s="12"/>
      <c r="J7" s="11"/>
      <c r="K7" s="13"/>
    </row>
    <row r="8" spans="1:11" x14ac:dyDescent="0.2">
      <c r="A8" s="15">
        <v>1</v>
      </c>
      <c r="B8" s="16" t="s">
        <v>15</v>
      </c>
      <c r="C8" s="17">
        <v>833475</v>
      </c>
      <c r="D8" s="18">
        <v>10126.540000000001</v>
      </c>
      <c r="E8" s="19">
        <v>12112.56</v>
      </c>
      <c r="F8" s="20">
        <v>48704</v>
      </c>
      <c r="G8" s="19">
        <v>803.43</v>
      </c>
      <c r="H8" s="20">
        <v>586413</v>
      </c>
      <c r="I8" s="19">
        <v>8376.0499999999993</v>
      </c>
      <c r="J8" s="20">
        <f>H8-C8</f>
        <v>-247062</v>
      </c>
      <c r="K8" s="19">
        <f>I8-D8</f>
        <v>-1750.4900000000016</v>
      </c>
    </row>
    <row r="9" spans="1:11" x14ac:dyDescent="0.2">
      <c r="A9" s="15">
        <v>2</v>
      </c>
      <c r="B9" s="16" t="s">
        <v>16</v>
      </c>
      <c r="C9" s="17">
        <v>250643</v>
      </c>
      <c r="D9" s="18">
        <v>4553.75</v>
      </c>
      <c r="E9" s="19">
        <v>11974.28</v>
      </c>
      <c r="F9" s="20">
        <v>43103</v>
      </c>
      <c r="G9" s="19">
        <v>1209.53</v>
      </c>
      <c r="H9" s="20">
        <v>245978</v>
      </c>
      <c r="I9" s="19">
        <v>4618.8900000000003</v>
      </c>
      <c r="J9" s="20">
        <f t="shared" ref="J9:K11" si="0">H9-C9</f>
        <v>-4665</v>
      </c>
      <c r="K9" s="19">
        <f t="shared" si="0"/>
        <v>65.140000000000327</v>
      </c>
    </row>
    <row r="10" spans="1:11" x14ac:dyDescent="0.2">
      <c r="A10" s="15">
        <v>3</v>
      </c>
      <c r="B10" s="16" t="s">
        <v>17</v>
      </c>
      <c r="C10" s="17">
        <v>143953</v>
      </c>
      <c r="D10" s="18">
        <v>2855.97</v>
      </c>
      <c r="E10" s="19">
        <v>3762.66</v>
      </c>
      <c r="F10" s="20">
        <v>37972</v>
      </c>
      <c r="G10" s="19">
        <v>474.22</v>
      </c>
      <c r="H10" s="20">
        <v>160208</v>
      </c>
      <c r="I10" s="19">
        <v>3347.44</v>
      </c>
      <c r="J10" s="20">
        <f t="shared" si="0"/>
        <v>16255</v>
      </c>
      <c r="K10" s="19">
        <f t="shared" si="0"/>
        <v>491.47000000000025</v>
      </c>
    </row>
    <row r="11" spans="1:11" x14ac:dyDescent="0.2">
      <c r="A11" s="15">
        <v>4</v>
      </c>
      <c r="B11" s="16" t="s">
        <v>18</v>
      </c>
      <c r="C11" s="17">
        <v>93409</v>
      </c>
      <c r="D11" s="18">
        <v>1940.99</v>
      </c>
      <c r="E11" s="19">
        <v>3208.69</v>
      </c>
      <c r="F11" s="20">
        <v>37197</v>
      </c>
      <c r="G11" s="19">
        <v>1051.9000000000001</v>
      </c>
      <c r="H11" s="20">
        <v>95042</v>
      </c>
      <c r="I11" s="19">
        <v>2036.09</v>
      </c>
      <c r="J11" s="20">
        <f t="shared" si="0"/>
        <v>1633</v>
      </c>
      <c r="K11" s="19">
        <f t="shared" si="0"/>
        <v>95.099999999999909</v>
      </c>
    </row>
    <row r="12" spans="1:11" ht="15" x14ac:dyDescent="0.25">
      <c r="A12" s="15"/>
      <c r="B12" s="6" t="s">
        <v>19</v>
      </c>
      <c r="C12" s="21">
        <f t="shared" ref="C12:K12" si="1">SUM(C8:C11)</f>
        <v>1321480</v>
      </c>
      <c r="D12" s="22">
        <f t="shared" si="1"/>
        <v>19477.250000000004</v>
      </c>
      <c r="E12" s="22">
        <f t="shared" si="1"/>
        <v>31058.19</v>
      </c>
      <c r="F12" s="21">
        <f t="shared" si="1"/>
        <v>166976</v>
      </c>
      <c r="G12" s="22">
        <f t="shared" si="1"/>
        <v>3539.0800000000004</v>
      </c>
      <c r="H12" s="21">
        <f t="shared" si="1"/>
        <v>1087641</v>
      </c>
      <c r="I12" s="22">
        <f t="shared" si="1"/>
        <v>18378.469999999998</v>
      </c>
      <c r="J12" s="21">
        <f t="shared" si="1"/>
        <v>-233839</v>
      </c>
      <c r="K12" s="22">
        <f t="shared" si="1"/>
        <v>-1098.7800000000011</v>
      </c>
    </row>
    <row r="13" spans="1:11" ht="15.75" x14ac:dyDescent="0.25">
      <c r="A13" s="23" t="s">
        <v>20</v>
      </c>
      <c r="B13" s="24" t="s">
        <v>21</v>
      </c>
      <c r="C13" s="25"/>
      <c r="D13" s="26"/>
      <c r="E13" s="19"/>
      <c r="F13" s="20"/>
      <c r="G13" s="19"/>
      <c r="H13" s="27"/>
      <c r="I13" s="28"/>
      <c r="J13" s="27"/>
      <c r="K13" s="28"/>
    </row>
    <row r="14" spans="1:11" ht="15.75" x14ac:dyDescent="0.25">
      <c r="A14" s="29">
        <v>1</v>
      </c>
      <c r="B14" s="30" t="s">
        <v>22</v>
      </c>
      <c r="C14" s="31">
        <v>34821</v>
      </c>
      <c r="D14" s="32">
        <v>682.95</v>
      </c>
      <c r="E14" s="19">
        <v>983.61</v>
      </c>
      <c r="F14" s="20">
        <v>1782</v>
      </c>
      <c r="G14" s="19">
        <v>20.14</v>
      </c>
      <c r="H14" s="20">
        <v>26987</v>
      </c>
      <c r="I14" s="19">
        <v>467.43</v>
      </c>
      <c r="J14" s="20">
        <f t="shared" ref="J14:K21" si="2">H14-C14</f>
        <v>-7834</v>
      </c>
      <c r="K14" s="19">
        <f t="shared" si="2"/>
        <v>-215.52000000000004</v>
      </c>
    </row>
    <row r="15" spans="1:11" ht="15.75" x14ac:dyDescent="0.25">
      <c r="A15" s="29">
        <v>2</v>
      </c>
      <c r="B15" s="30" t="s">
        <v>23</v>
      </c>
      <c r="C15" s="31">
        <v>8834</v>
      </c>
      <c r="D15" s="32">
        <v>136.81</v>
      </c>
      <c r="E15" s="19">
        <v>186.18</v>
      </c>
      <c r="F15" s="20">
        <v>725</v>
      </c>
      <c r="G15" s="19">
        <v>11.95</v>
      </c>
      <c r="H15" s="20">
        <v>8209</v>
      </c>
      <c r="I15" s="19">
        <v>135.21</v>
      </c>
      <c r="J15" s="20">
        <f t="shared" si="2"/>
        <v>-625</v>
      </c>
      <c r="K15" s="19">
        <f t="shared" si="2"/>
        <v>-1.5999999999999943</v>
      </c>
    </row>
    <row r="16" spans="1:11" ht="15.75" x14ac:dyDescent="0.25">
      <c r="A16" s="29">
        <v>3</v>
      </c>
      <c r="B16" s="30" t="s">
        <v>24</v>
      </c>
      <c r="C16" s="31">
        <v>3583</v>
      </c>
      <c r="D16" s="32">
        <v>38.03</v>
      </c>
      <c r="E16" s="19">
        <v>360.42</v>
      </c>
      <c r="F16" s="20">
        <v>2034</v>
      </c>
      <c r="G16" s="19">
        <v>32.68</v>
      </c>
      <c r="H16" s="20">
        <v>9852</v>
      </c>
      <c r="I16" s="19">
        <v>245.67</v>
      </c>
      <c r="J16" s="20">
        <f t="shared" si="2"/>
        <v>6269</v>
      </c>
      <c r="K16" s="19">
        <f t="shared" si="2"/>
        <v>207.64</v>
      </c>
    </row>
    <row r="17" spans="1:11" ht="15.75" x14ac:dyDescent="0.25">
      <c r="A17" s="29">
        <v>4</v>
      </c>
      <c r="B17" s="30" t="s">
        <v>25</v>
      </c>
      <c r="C17" s="31">
        <v>18218</v>
      </c>
      <c r="D17" s="32">
        <v>191.97</v>
      </c>
      <c r="E17" s="19">
        <v>559.16</v>
      </c>
      <c r="F17" s="20">
        <v>6735</v>
      </c>
      <c r="G17" s="19">
        <v>211.19</v>
      </c>
      <c r="H17" s="20">
        <v>9775</v>
      </c>
      <c r="I17" s="19">
        <v>321.39</v>
      </c>
      <c r="J17" s="20">
        <f t="shared" si="2"/>
        <v>-8443</v>
      </c>
      <c r="K17" s="19">
        <f t="shared" si="2"/>
        <v>129.41999999999999</v>
      </c>
    </row>
    <row r="18" spans="1:11" ht="15.75" x14ac:dyDescent="0.25">
      <c r="A18" s="29">
        <v>5</v>
      </c>
      <c r="B18" s="30" t="s">
        <v>26</v>
      </c>
      <c r="C18" s="31">
        <v>53366</v>
      </c>
      <c r="D18" s="32">
        <v>623.91999999999996</v>
      </c>
      <c r="E18" s="19">
        <v>639.88</v>
      </c>
      <c r="F18" s="20">
        <v>2829</v>
      </c>
      <c r="G18" s="19">
        <v>33.82</v>
      </c>
      <c r="H18" s="20">
        <v>41254</v>
      </c>
      <c r="I18" s="19">
        <v>445.45</v>
      </c>
      <c r="J18" s="20">
        <f t="shared" si="2"/>
        <v>-12112</v>
      </c>
      <c r="K18" s="19">
        <f t="shared" si="2"/>
        <v>-178.46999999999997</v>
      </c>
    </row>
    <row r="19" spans="1:11" ht="15.75" x14ac:dyDescent="0.25">
      <c r="A19" s="29">
        <v>6</v>
      </c>
      <c r="B19" s="30" t="s">
        <v>27</v>
      </c>
      <c r="C19" s="31">
        <v>17885</v>
      </c>
      <c r="D19" s="32">
        <v>326.43</v>
      </c>
      <c r="E19" s="19">
        <v>369.07</v>
      </c>
      <c r="F19" s="20">
        <v>216</v>
      </c>
      <c r="G19" s="19">
        <v>5</v>
      </c>
      <c r="H19" s="20">
        <v>16698</v>
      </c>
      <c r="I19" s="19">
        <v>177.96</v>
      </c>
      <c r="J19" s="20">
        <f t="shared" si="2"/>
        <v>-1187</v>
      </c>
      <c r="K19" s="19">
        <f t="shared" si="2"/>
        <v>-148.47</v>
      </c>
    </row>
    <row r="20" spans="1:11" ht="15.75" x14ac:dyDescent="0.25">
      <c r="A20" s="29">
        <v>7</v>
      </c>
      <c r="B20" s="30" t="s">
        <v>28</v>
      </c>
      <c r="C20" s="31">
        <v>44</v>
      </c>
      <c r="D20" s="32">
        <v>2.02</v>
      </c>
      <c r="E20" s="19">
        <v>16.39</v>
      </c>
      <c r="F20" s="20">
        <v>0</v>
      </c>
      <c r="G20" s="19">
        <v>0</v>
      </c>
      <c r="H20" s="20">
        <v>48</v>
      </c>
      <c r="I20" s="19">
        <v>1.26</v>
      </c>
      <c r="J20" s="20">
        <f t="shared" si="2"/>
        <v>4</v>
      </c>
      <c r="K20" s="19">
        <f t="shared" si="2"/>
        <v>-0.76</v>
      </c>
    </row>
    <row r="21" spans="1:11" ht="15.75" x14ac:dyDescent="0.25">
      <c r="A21" s="29">
        <v>8</v>
      </c>
      <c r="B21" s="30" t="s">
        <v>29</v>
      </c>
      <c r="C21" s="31">
        <v>3258</v>
      </c>
      <c r="D21" s="32">
        <v>28.08</v>
      </c>
      <c r="E21" s="19">
        <v>86.3</v>
      </c>
      <c r="F21" s="20">
        <v>98</v>
      </c>
      <c r="G21" s="19">
        <v>2.21</v>
      </c>
      <c r="H21" s="20">
        <v>3258</v>
      </c>
      <c r="I21" s="19">
        <v>41.77</v>
      </c>
      <c r="J21" s="20">
        <f t="shared" si="2"/>
        <v>0</v>
      </c>
      <c r="K21" s="19">
        <f t="shared" si="2"/>
        <v>13.690000000000005</v>
      </c>
    </row>
    <row r="22" spans="1:11" ht="15.75" x14ac:dyDescent="0.25">
      <c r="A22" s="29"/>
      <c r="B22" s="24" t="s">
        <v>30</v>
      </c>
      <c r="C22" s="21">
        <f t="shared" ref="C22:K22" si="3">SUM(C14:C21)</f>
        <v>140009</v>
      </c>
      <c r="D22" s="22">
        <f t="shared" si="3"/>
        <v>2030.2099999999998</v>
      </c>
      <c r="E22" s="22">
        <f t="shared" si="3"/>
        <v>3201.01</v>
      </c>
      <c r="F22" s="21">
        <f t="shared" si="3"/>
        <v>14419</v>
      </c>
      <c r="G22" s="22">
        <f t="shared" si="3"/>
        <v>316.99</v>
      </c>
      <c r="H22" s="21">
        <f t="shared" si="3"/>
        <v>116081</v>
      </c>
      <c r="I22" s="22">
        <f t="shared" si="3"/>
        <v>1836.1399999999999</v>
      </c>
      <c r="J22" s="21">
        <f t="shared" si="3"/>
        <v>-23928</v>
      </c>
      <c r="K22" s="22">
        <f t="shared" si="3"/>
        <v>-194.07000000000002</v>
      </c>
    </row>
    <row r="23" spans="1:11" ht="15.75" x14ac:dyDescent="0.25">
      <c r="A23" s="23" t="s">
        <v>31</v>
      </c>
      <c r="B23" s="24" t="s">
        <v>32</v>
      </c>
      <c r="C23" s="25"/>
      <c r="D23" s="26"/>
      <c r="E23" s="19"/>
      <c r="F23" s="20"/>
      <c r="G23" s="19"/>
      <c r="H23" s="20"/>
      <c r="I23" s="19"/>
      <c r="J23" s="20"/>
      <c r="K23" s="19"/>
    </row>
    <row r="24" spans="1:11" ht="15.75" x14ac:dyDescent="0.25">
      <c r="A24" s="33">
        <v>1</v>
      </c>
      <c r="B24" s="34" t="s">
        <v>33</v>
      </c>
      <c r="C24" s="35">
        <v>7159</v>
      </c>
      <c r="D24" s="36">
        <v>253.71</v>
      </c>
      <c r="E24" s="19">
        <v>474.08</v>
      </c>
      <c r="F24" s="20">
        <v>1749</v>
      </c>
      <c r="G24" s="19">
        <v>25.94</v>
      </c>
      <c r="H24" s="20">
        <v>6883</v>
      </c>
      <c r="I24" s="19">
        <v>247.31</v>
      </c>
      <c r="J24" s="20">
        <f t="shared" ref="J24:K39" si="4">H24-C24</f>
        <v>-276</v>
      </c>
      <c r="K24" s="19">
        <f t="shared" si="4"/>
        <v>-6.4000000000000057</v>
      </c>
    </row>
    <row r="25" spans="1:11" ht="15.75" x14ac:dyDescent="0.25">
      <c r="A25" s="33">
        <v>2</v>
      </c>
      <c r="B25" s="34" t="s">
        <v>34</v>
      </c>
      <c r="C25" s="35">
        <v>20016</v>
      </c>
      <c r="D25" s="36">
        <v>554.91999999999996</v>
      </c>
      <c r="E25" s="19">
        <v>1679.13</v>
      </c>
      <c r="F25" s="20">
        <v>915</v>
      </c>
      <c r="G25" s="19">
        <v>29.92</v>
      </c>
      <c r="H25" s="20">
        <v>19387</v>
      </c>
      <c r="I25" s="19">
        <v>558.72</v>
      </c>
      <c r="J25" s="20">
        <f t="shared" si="4"/>
        <v>-629</v>
      </c>
      <c r="K25" s="19">
        <f t="shared" si="4"/>
        <v>3.8000000000000682</v>
      </c>
    </row>
    <row r="26" spans="1:11" ht="15.75" x14ac:dyDescent="0.25">
      <c r="A26" s="33">
        <v>3</v>
      </c>
      <c r="B26" s="34" t="s">
        <v>35</v>
      </c>
      <c r="C26" s="35">
        <v>2089</v>
      </c>
      <c r="D26" s="36">
        <v>22.46</v>
      </c>
      <c r="E26" s="19">
        <v>317.55</v>
      </c>
      <c r="F26" s="20">
        <v>0</v>
      </c>
      <c r="G26" s="19">
        <v>0</v>
      </c>
      <c r="H26" s="20">
        <v>1627</v>
      </c>
      <c r="I26" s="19">
        <v>25.37</v>
      </c>
      <c r="J26" s="20">
        <f>H26-C26</f>
        <v>-462</v>
      </c>
      <c r="K26" s="19">
        <f>I26-D26</f>
        <v>2.91</v>
      </c>
    </row>
    <row r="27" spans="1:11" ht="15.75" x14ac:dyDescent="0.25">
      <c r="A27" s="33">
        <v>4</v>
      </c>
      <c r="B27" s="34" t="s">
        <v>36</v>
      </c>
      <c r="C27" s="35">
        <v>0</v>
      </c>
      <c r="D27" s="36">
        <v>0</v>
      </c>
      <c r="E27" s="19">
        <v>87.36</v>
      </c>
      <c r="F27" s="20">
        <v>1</v>
      </c>
      <c r="G27" s="19">
        <v>0.01</v>
      </c>
      <c r="H27" s="20">
        <v>1</v>
      </c>
      <c r="I27" s="19">
        <v>0.01</v>
      </c>
      <c r="J27" s="20">
        <f t="shared" si="4"/>
        <v>1</v>
      </c>
      <c r="K27" s="19">
        <f t="shared" si="4"/>
        <v>0.01</v>
      </c>
    </row>
    <row r="28" spans="1:11" ht="15.75" x14ac:dyDescent="0.25">
      <c r="A28" s="33">
        <v>5</v>
      </c>
      <c r="B28" s="34" t="s">
        <v>37</v>
      </c>
      <c r="C28" s="35">
        <v>1623</v>
      </c>
      <c r="D28" s="36">
        <v>15.83</v>
      </c>
      <c r="E28" s="19">
        <v>68.87</v>
      </c>
      <c r="F28" s="20">
        <v>410</v>
      </c>
      <c r="G28" s="19">
        <v>4.0199999999999996</v>
      </c>
      <c r="H28" s="20">
        <v>1150</v>
      </c>
      <c r="I28" s="19">
        <v>11.25</v>
      </c>
      <c r="J28" s="20">
        <f t="shared" si="4"/>
        <v>-473</v>
      </c>
      <c r="K28" s="19">
        <f t="shared" si="4"/>
        <v>-4.58</v>
      </c>
    </row>
    <row r="29" spans="1:11" ht="15.75" x14ac:dyDescent="0.25">
      <c r="A29" s="33">
        <v>6</v>
      </c>
      <c r="B29" s="34" t="s">
        <v>38</v>
      </c>
      <c r="C29" s="35">
        <v>0</v>
      </c>
      <c r="D29" s="36">
        <v>0</v>
      </c>
      <c r="E29" s="19">
        <v>31.64</v>
      </c>
      <c r="F29" s="20">
        <v>0</v>
      </c>
      <c r="G29" s="19">
        <v>0</v>
      </c>
      <c r="H29" s="20">
        <v>0</v>
      </c>
      <c r="I29" s="19">
        <v>0</v>
      </c>
      <c r="J29" s="20">
        <f t="shared" si="4"/>
        <v>0</v>
      </c>
      <c r="K29" s="19">
        <f t="shared" si="4"/>
        <v>0</v>
      </c>
    </row>
    <row r="30" spans="1:11" ht="15.75" x14ac:dyDescent="0.25">
      <c r="A30" s="33">
        <v>7</v>
      </c>
      <c r="B30" s="34" t="s">
        <v>39</v>
      </c>
      <c r="C30" s="35">
        <v>65707</v>
      </c>
      <c r="D30" s="36">
        <v>994.5</v>
      </c>
      <c r="E30" s="19">
        <v>534.54999999999995</v>
      </c>
      <c r="F30" s="20">
        <v>66317</v>
      </c>
      <c r="G30" s="19">
        <v>1314.09</v>
      </c>
      <c r="H30" s="20">
        <v>74500</v>
      </c>
      <c r="I30" s="19">
        <v>1367.01</v>
      </c>
      <c r="J30" s="20">
        <f t="shared" si="4"/>
        <v>8793</v>
      </c>
      <c r="K30" s="19">
        <f t="shared" si="4"/>
        <v>372.51</v>
      </c>
    </row>
    <row r="31" spans="1:11" ht="15.75" x14ac:dyDescent="0.25">
      <c r="A31" s="33">
        <v>8</v>
      </c>
      <c r="B31" s="34" t="s">
        <v>40</v>
      </c>
      <c r="C31" s="35">
        <v>0</v>
      </c>
      <c r="D31" s="36">
        <v>0</v>
      </c>
      <c r="E31" s="19">
        <v>5</v>
      </c>
      <c r="F31" s="20">
        <v>0</v>
      </c>
      <c r="G31" s="19">
        <v>0</v>
      </c>
      <c r="H31" s="20">
        <v>0</v>
      </c>
      <c r="I31" s="19">
        <v>0</v>
      </c>
      <c r="J31" s="20">
        <f t="shared" si="4"/>
        <v>0</v>
      </c>
      <c r="K31" s="19">
        <f t="shared" si="4"/>
        <v>0</v>
      </c>
    </row>
    <row r="32" spans="1:11" ht="15.75" x14ac:dyDescent="0.25">
      <c r="A32" s="33">
        <v>9</v>
      </c>
      <c r="B32" s="34" t="s">
        <v>41</v>
      </c>
      <c r="C32" s="35">
        <v>13772</v>
      </c>
      <c r="D32" s="36">
        <v>194.14</v>
      </c>
      <c r="E32" s="19">
        <v>98.42</v>
      </c>
      <c r="F32" s="20">
        <v>10349</v>
      </c>
      <c r="G32" s="19">
        <v>164.9</v>
      </c>
      <c r="H32" s="20">
        <v>14047</v>
      </c>
      <c r="I32" s="19">
        <v>232.75</v>
      </c>
      <c r="J32" s="20">
        <f t="shared" si="4"/>
        <v>275</v>
      </c>
      <c r="K32" s="19">
        <f t="shared" si="4"/>
        <v>38.610000000000014</v>
      </c>
    </row>
    <row r="33" spans="1:11" ht="15.75" x14ac:dyDescent="0.25">
      <c r="A33" s="33">
        <v>10</v>
      </c>
      <c r="B33" s="34" t="s">
        <v>42</v>
      </c>
      <c r="C33" s="35">
        <v>0</v>
      </c>
      <c r="D33" s="36">
        <v>0</v>
      </c>
      <c r="E33" s="19">
        <v>93.98</v>
      </c>
      <c r="F33" s="20">
        <v>9</v>
      </c>
      <c r="G33" s="19">
        <v>0</v>
      </c>
      <c r="H33" s="20">
        <v>9</v>
      </c>
      <c r="I33" s="19">
        <v>0</v>
      </c>
      <c r="J33" s="20">
        <f t="shared" si="4"/>
        <v>9</v>
      </c>
      <c r="K33" s="19">
        <f t="shared" si="4"/>
        <v>0</v>
      </c>
    </row>
    <row r="34" spans="1:11" ht="15.75" x14ac:dyDescent="0.25">
      <c r="A34" s="33">
        <v>11</v>
      </c>
      <c r="B34" s="34" t="s">
        <v>43</v>
      </c>
      <c r="C34" s="35">
        <v>3653</v>
      </c>
      <c r="D34" s="36">
        <v>178.19</v>
      </c>
      <c r="E34" s="19">
        <v>217.24</v>
      </c>
      <c r="F34" s="20">
        <v>1057</v>
      </c>
      <c r="G34" s="19">
        <v>18.16</v>
      </c>
      <c r="H34" s="20">
        <v>3575</v>
      </c>
      <c r="I34" s="19">
        <v>183.45</v>
      </c>
      <c r="J34" s="20">
        <f t="shared" si="4"/>
        <v>-78</v>
      </c>
      <c r="K34" s="19">
        <f t="shared" si="4"/>
        <v>5.2599999999999909</v>
      </c>
    </row>
    <row r="35" spans="1:11" ht="15.75" x14ac:dyDescent="0.25">
      <c r="A35" s="33">
        <v>12</v>
      </c>
      <c r="B35" s="34" t="s">
        <v>44</v>
      </c>
      <c r="C35" s="35">
        <v>77</v>
      </c>
      <c r="D35" s="36">
        <v>20.99</v>
      </c>
      <c r="E35" s="19">
        <v>71.349999999999994</v>
      </c>
      <c r="F35" s="20">
        <v>81</v>
      </c>
      <c r="G35" s="19">
        <v>1.73</v>
      </c>
      <c r="H35" s="20">
        <v>69</v>
      </c>
      <c r="I35" s="19">
        <v>21.55</v>
      </c>
      <c r="J35" s="20">
        <f t="shared" si="4"/>
        <v>-8</v>
      </c>
      <c r="K35" s="19">
        <f t="shared" si="4"/>
        <v>0.56000000000000227</v>
      </c>
    </row>
    <row r="36" spans="1:11" ht="15.75" x14ac:dyDescent="0.25">
      <c r="A36" s="33">
        <v>13</v>
      </c>
      <c r="B36" s="34" t="s">
        <v>45</v>
      </c>
      <c r="C36" s="35">
        <v>5054</v>
      </c>
      <c r="D36" s="36">
        <v>43.69</v>
      </c>
      <c r="E36" s="19">
        <v>14.7</v>
      </c>
      <c r="F36" s="20">
        <v>1580</v>
      </c>
      <c r="G36" s="19">
        <v>16.54</v>
      </c>
      <c r="H36" s="20">
        <v>2908</v>
      </c>
      <c r="I36" s="19">
        <v>29.06</v>
      </c>
      <c r="J36" s="20">
        <f t="shared" si="4"/>
        <v>-2146</v>
      </c>
      <c r="K36" s="19">
        <f t="shared" si="4"/>
        <v>-14.629999999999999</v>
      </c>
    </row>
    <row r="37" spans="1:11" ht="15.75" x14ac:dyDescent="0.25">
      <c r="A37" s="33">
        <v>14</v>
      </c>
      <c r="B37" s="34" t="s">
        <v>46</v>
      </c>
      <c r="C37" s="35">
        <v>0</v>
      </c>
      <c r="D37" s="36">
        <v>0</v>
      </c>
      <c r="E37" s="19">
        <v>52.05</v>
      </c>
      <c r="F37" s="20">
        <v>0</v>
      </c>
      <c r="G37" s="19">
        <v>0</v>
      </c>
      <c r="H37" s="20">
        <v>0</v>
      </c>
      <c r="I37" s="19">
        <v>0</v>
      </c>
      <c r="J37" s="20">
        <f t="shared" si="4"/>
        <v>0</v>
      </c>
      <c r="K37" s="19">
        <f t="shared" si="4"/>
        <v>0</v>
      </c>
    </row>
    <row r="38" spans="1:11" ht="15.75" x14ac:dyDescent="0.25">
      <c r="A38" s="33">
        <v>15</v>
      </c>
      <c r="B38" s="34" t="s">
        <v>47</v>
      </c>
      <c r="C38" s="35">
        <v>50157</v>
      </c>
      <c r="D38" s="36">
        <v>1466.6</v>
      </c>
      <c r="E38" s="19">
        <v>1132.73</v>
      </c>
      <c r="F38" s="20">
        <v>4700</v>
      </c>
      <c r="G38" s="19">
        <v>332.46</v>
      </c>
      <c r="H38" s="20">
        <v>46151</v>
      </c>
      <c r="I38" s="19">
        <v>1409.45</v>
      </c>
      <c r="J38" s="20">
        <f t="shared" si="4"/>
        <v>-4006</v>
      </c>
      <c r="K38" s="19">
        <f t="shared" si="4"/>
        <v>-57.149999999999864</v>
      </c>
    </row>
    <row r="39" spans="1:11" ht="15.75" x14ac:dyDescent="0.25">
      <c r="A39" s="33">
        <v>16</v>
      </c>
      <c r="B39" s="34" t="s">
        <v>48</v>
      </c>
      <c r="C39" s="35">
        <v>11730</v>
      </c>
      <c r="D39" s="36">
        <v>714.28</v>
      </c>
      <c r="E39" s="19">
        <v>730.5</v>
      </c>
      <c r="F39" s="20">
        <v>309</v>
      </c>
      <c r="G39" s="19">
        <v>7.44</v>
      </c>
      <c r="H39" s="20">
        <v>22802</v>
      </c>
      <c r="I39" s="19">
        <v>555.57000000000005</v>
      </c>
      <c r="J39" s="20">
        <f t="shared" si="4"/>
        <v>11072</v>
      </c>
      <c r="K39" s="19">
        <f t="shared" si="4"/>
        <v>-158.70999999999992</v>
      </c>
    </row>
    <row r="40" spans="1:11" ht="15.75" x14ac:dyDescent="0.25">
      <c r="A40" s="33">
        <v>17</v>
      </c>
      <c r="B40" s="34" t="s">
        <v>49</v>
      </c>
      <c r="C40" s="35">
        <v>122544</v>
      </c>
      <c r="D40" s="36">
        <v>3401.38</v>
      </c>
      <c r="E40" s="19">
        <v>1180.74</v>
      </c>
      <c r="F40" s="20">
        <v>13633</v>
      </c>
      <c r="G40" s="19">
        <v>577.58000000000004</v>
      </c>
      <c r="H40" s="20">
        <v>24920</v>
      </c>
      <c r="I40" s="19">
        <v>1571.94</v>
      </c>
      <c r="J40" s="20">
        <f t="shared" ref="J40:K44" si="5">H40-C40</f>
        <v>-97624</v>
      </c>
      <c r="K40" s="19">
        <f t="shared" si="5"/>
        <v>-1829.44</v>
      </c>
    </row>
    <row r="41" spans="1:11" ht="15.75" x14ac:dyDescent="0.25">
      <c r="A41" s="33">
        <v>18</v>
      </c>
      <c r="B41" s="34" t="s">
        <v>50</v>
      </c>
      <c r="C41" s="35">
        <v>32</v>
      </c>
      <c r="D41" s="36">
        <v>0.67</v>
      </c>
      <c r="E41" s="19">
        <v>167.51</v>
      </c>
      <c r="F41" s="20">
        <v>34</v>
      </c>
      <c r="G41" s="19">
        <v>0.64</v>
      </c>
      <c r="H41" s="20">
        <v>45</v>
      </c>
      <c r="I41" s="19">
        <v>1.27</v>
      </c>
      <c r="J41" s="20">
        <f t="shared" si="5"/>
        <v>13</v>
      </c>
      <c r="K41" s="19">
        <f t="shared" si="5"/>
        <v>0.6</v>
      </c>
    </row>
    <row r="42" spans="1:11" ht="15.75" x14ac:dyDescent="0.25">
      <c r="A42" s="33">
        <v>19</v>
      </c>
      <c r="B42" s="34" t="s">
        <v>51</v>
      </c>
      <c r="C42" s="35">
        <v>0</v>
      </c>
      <c r="D42" s="36">
        <v>0</v>
      </c>
      <c r="E42" s="19">
        <v>9.8699999999999992</v>
      </c>
      <c r="F42" s="20">
        <v>0</v>
      </c>
      <c r="G42" s="19">
        <v>0</v>
      </c>
      <c r="H42" s="20">
        <v>0</v>
      </c>
      <c r="I42" s="19">
        <v>0</v>
      </c>
      <c r="J42" s="20">
        <f t="shared" si="5"/>
        <v>0</v>
      </c>
      <c r="K42" s="19">
        <f t="shared" si="5"/>
        <v>0</v>
      </c>
    </row>
    <row r="43" spans="1:11" ht="15.75" x14ac:dyDescent="0.25">
      <c r="A43" s="33">
        <v>20</v>
      </c>
      <c r="B43" s="34" t="s">
        <v>52</v>
      </c>
      <c r="C43" s="35">
        <v>2394</v>
      </c>
      <c r="D43" s="36">
        <v>179.61</v>
      </c>
      <c r="E43" s="19">
        <v>1601.95</v>
      </c>
      <c r="F43" s="20">
        <v>46</v>
      </c>
      <c r="G43" s="19">
        <v>2.35</v>
      </c>
      <c r="H43" s="20">
        <v>1131</v>
      </c>
      <c r="I43" s="19">
        <v>162.88999999999999</v>
      </c>
      <c r="J43" s="20">
        <f t="shared" si="5"/>
        <v>-1263</v>
      </c>
      <c r="K43" s="19">
        <f t="shared" si="5"/>
        <v>-16.720000000000027</v>
      </c>
    </row>
    <row r="44" spans="1:11" ht="15.75" x14ac:dyDescent="0.25">
      <c r="A44" s="33">
        <v>21</v>
      </c>
      <c r="B44" s="34" t="s">
        <v>53</v>
      </c>
      <c r="C44" s="35">
        <v>293</v>
      </c>
      <c r="D44" s="36">
        <v>20.7</v>
      </c>
      <c r="E44" s="19">
        <v>13.63</v>
      </c>
      <c r="F44" s="20">
        <v>383</v>
      </c>
      <c r="G44" s="19">
        <v>22.05</v>
      </c>
      <c r="H44" s="20">
        <v>392</v>
      </c>
      <c r="I44" s="19">
        <v>30.56</v>
      </c>
      <c r="J44" s="20">
        <f t="shared" si="5"/>
        <v>99</v>
      </c>
      <c r="K44" s="19">
        <f t="shared" si="5"/>
        <v>9.86</v>
      </c>
    </row>
    <row r="45" spans="1:11" ht="15.75" x14ac:dyDescent="0.25">
      <c r="A45" s="29"/>
      <c r="B45" s="24" t="s">
        <v>54</v>
      </c>
      <c r="C45" s="21">
        <f t="shared" ref="C45:K45" si="6">SUM(C24:C44)</f>
        <v>306300</v>
      </c>
      <c r="D45" s="22">
        <f t="shared" si="6"/>
        <v>8061.6699999999992</v>
      </c>
      <c r="E45" s="22">
        <f t="shared" si="6"/>
        <v>8582.85</v>
      </c>
      <c r="F45" s="21">
        <f t="shared" si="6"/>
        <v>101573</v>
      </c>
      <c r="G45" s="22">
        <f t="shared" si="6"/>
        <v>2517.8300000000004</v>
      </c>
      <c r="H45" s="21">
        <f t="shared" si="6"/>
        <v>219597</v>
      </c>
      <c r="I45" s="22">
        <f t="shared" si="6"/>
        <v>6408.1600000000017</v>
      </c>
      <c r="J45" s="21">
        <f t="shared" si="6"/>
        <v>-86703</v>
      </c>
      <c r="K45" s="22">
        <f t="shared" si="6"/>
        <v>-1653.51</v>
      </c>
    </row>
    <row r="46" spans="1:11" ht="15.75" x14ac:dyDescent="0.25">
      <c r="A46" s="23" t="s">
        <v>55</v>
      </c>
      <c r="B46" s="24" t="s">
        <v>56</v>
      </c>
      <c r="C46" s="25"/>
      <c r="D46" s="26"/>
      <c r="E46" s="19"/>
      <c r="F46" s="20"/>
      <c r="G46" s="19"/>
      <c r="H46" s="20"/>
      <c r="I46" s="19"/>
      <c r="J46" s="20"/>
      <c r="K46" s="19"/>
    </row>
    <row r="47" spans="1:11" ht="15.75" x14ac:dyDescent="0.25">
      <c r="A47" s="29">
        <v>1</v>
      </c>
      <c r="B47" s="30" t="s">
        <v>57</v>
      </c>
      <c r="C47" s="31">
        <v>249507</v>
      </c>
      <c r="D47" s="32">
        <v>3782.04</v>
      </c>
      <c r="E47" s="19">
        <v>7692.74</v>
      </c>
      <c r="F47" s="20">
        <v>111853</v>
      </c>
      <c r="G47" s="19">
        <v>1525.6</v>
      </c>
      <c r="H47" s="20">
        <v>292508</v>
      </c>
      <c r="I47" s="19">
        <v>4456.18</v>
      </c>
      <c r="J47" s="20">
        <f t="shared" ref="J47:K48" si="7">H47-C47</f>
        <v>43001</v>
      </c>
      <c r="K47" s="19">
        <f t="shared" si="7"/>
        <v>674.14000000000033</v>
      </c>
    </row>
    <row r="48" spans="1:11" ht="15.75" x14ac:dyDescent="0.25">
      <c r="A48" s="33">
        <v>2</v>
      </c>
      <c r="B48" s="30" t="s">
        <v>58</v>
      </c>
      <c r="C48" s="31">
        <v>286896</v>
      </c>
      <c r="D48" s="32">
        <v>5057.95</v>
      </c>
      <c r="E48" s="19">
        <v>3739.43</v>
      </c>
      <c r="F48" s="20">
        <v>142416</v>
      </c>
      <c r="G48" s="19">
        <v>2379.11</v>
      </c>
      <c r="H48" s="20">
        <v>304044</v>
      </c>
      <c r="I48" s="19">
        <v>5324</v>
      </c>
      <c r="J48" s="20">
        <f t="shared" si="7"/>
        <v>17148</v>
      </c>
      <c r="K48" s="19">
        <f t="shared" si="7"/>
        <v>266.05000000000018</v>
      </c>
    </row>
    <row r="49" spans="1:11" ht="15.75" x14ac:dyDescent="0.25">
      <c r="A49" s="23"/>
      <c r="B49" s="24" t="s">
        <v>59</v>
      </c>
      <c r="C49" s="21">
        <f t="shared" ref="C49:K49" si="8">SUM(C47:C48)</f>
        <v>536403</v>
      </c>
      <c r="D49" s="22">
        <f t="shared" si="8"/>
        <v>8839.99</v>
      </c>
      <c r="E49" s="22">
        <f t="shared" si="8"/>
        <v>11432.17</v>
      </c>
      <c r="F49" s="21">
        <f t="shared" si="8"/>
        <v>254269</v>
      </c>
      <c r="G49" s="22">
        <f t="shared" si="8"/>
        <v>3904.71</v>
      </c>
      <c r="H49" s="21">
        <f t="shared" si="8"/>
        <v>596552</v>
      </c>
      <c r="I49" s="22">
        <f t="shared" si="8"/>
        <v>9780.18</v>
      </c>
      <c r="J49" s="21">
        <f t="shared" si="8"/>
        <v>60149</v>
      </c>
      <c r="K49" s="22">
        <f t="shared" si="8"/>
        <v>940.19000000000051</v>
      </c>
    </row>
    <row r="50" spans="1:11" ht="15.75" x14ac:dyDescent="0.25">
      <c r="A50" s="24" t="s">
        <v>60</v>
      </c>
      <c r="B50" s="37"/>
      <c r="C50" s="21">
        <f t="shared" ref="C50:I50" si="9">SUM(C12+C22+C45)</f>
        <v>1767789</v>
      </c>
      <c r="D50" s="22">
        <f t="shared" si="9"/>
        <v>29569.13</v>
      </c>
      <c r="E50" s="22">
        <f t="shared" si="9"/>
        <v>42842.049999999996</v>
      </c>
      <c r="F50" s="21">
        <f t="shared" si="9"/>
        <v>282968</v>
      </c>
      <c r="G50" s="22">
        <f t="shared" si="9"/>
        <v>6373.9000000000015</v>
      </c>
      <c r="H50" s="21">
        <f t="shared" si="9"/>
        <v>1423319</v>
      </c>
      <c r="I50" s="22">
        <f t="shared" si="9"/>
        <v>26622.769999999997</v>
      </c>
      <c r="J50" s="21">
        <f>J12+J22+J45</f>
        <v>-344470</v>
      </c>
      <c r="K50" s="22">
        <f>K12+K22+K45</f>
        <v>-2946.360000000001</v>
      </c>
    </row>
    <row r="51" spans="1:11" ht="15.75" x14ac:dyDescent="0.25">
      <c r="A51" s="24" t="s">
        <v>61</v>
      </c>
      <c r="B51" s="38"/>
      <c r="C51" s="21">
        <f t="shared" ref="C51:I51" si="10">SUM(C49+C50)</f>
        <v>2304192</v>
      </c>
      <c r="D51" s="22">
        <f t="shared" si="10"/>
        <v>38409.120000000003</v>
      </c>
      <c r="E51" s="22">
        <f t="shared" si="10"/>
        <v>54274.219999999994</v>
      </c>
      <c r="F51" s="21">
        <f t="shared" si="10"/>
        <v>537237</v>
      </c>
      <c r="G51" s="22">
        <f t="shared" si="10"/>
        <v>10278.61</v>
      </c>
      <c r="H51" s="21">
        <f t="shared" si="10"/>
        <v>2019871</v>
      </c>
      <c r="I51" s="22">
        <f t="shared" si="10"/>
        <v>36402.949999999997</v>
      </c>
      <c r="J51" s="21">
        <f t="shared" ref="J51:K51" si="11">J49+J50</f>
        <v>-284321</v>
      </c>
      <c r="K51" s="22">
        <f t="shared" si="11"/>
        <v>-2006.1700000000005</v>
      </c>
    </row>
    <row r="52" spans="1:11" ht="15.75" x14ac:dyDescent="0.25">
      <c r="A52" s="23" t="s">
        <v>62</v>
      </c>
      <c r="B52" s="24" t="s">
        <v>63</v>
      </c>
      <c r="C52" s="25"/>
      <c r="D52" s="26"/>
      <c r="E52" s="19"/>
      <c r="F52" s="20"/>
      <c r="G52" s="19"/>
      <c r="H52" s="20"/>
      <c r="I52" s="19"/>
      <c r="J52" s="20"/>
      <c r="K52" s="19"/>
    </row>
    <row r="53" spans="1:11" ht="15.75" x14ac:dyDescent="0.25">
      <c r="A53" s="33">
        <v>1</v>
      </c>
      <c r="B53" s="34" t="s">
        <v>64</v>
      </c>
      <c r="C53" s="35">
        <v>0</v>
      </c>
      <c r="D53" s="36">
        <v>0</v>
      </c>
      <c r="E53" s="19">
        <v>279.29000000000002</v>
      </c>
      <c r="F53" s="20">
        <v>0</v>
      </c>
      <c r="G53" s="19">
        <v>0</v>
      </c>
      <c r="H53" s="20">
        <v>0</v>
      </c>
      <c r="I53" s="19">
        <v>0</v>
      </c>
      <c r="J53" s="20">
        <f t="shared" ref="J53:K58" si="12">H53-C53</f>
        <v>0</v>
      </c>
      <c r="K53" s="19">
        <f t="shared" si="12"/>
        <v>0</v>
      </c>
    </row>
    <row r="54" spans="1:11" ht="18.75" x14ac:dyDescent="0.3">
      <c r="A54" s="39">
        <v>2</v>
      </c>
      <c r="B54" s="34" t="s">
        <v>65</v>
      </c>
      <c r="C54" s="35">
        <v>2338065</v>
      </c>
      <c r="D54" s="36">
        <v>13309.8</v>
      </c>
      <c r="E54" s="19">
        <v>11441.47</v>
      </c>
      <c r="F54" s="20">
        <v>1345601</v>
      </c>
      <c r="G54" s="19">
        <v>8480.77</v>
      </c>
      <c r="H54" s="20">
        <v>2474586</v>
      </c>
      <c r="I54" s="19">
        <v>15010.81</v>
      </c>
      <c r="J54" s="20">
        <f t="shared" si="12"/>
        <v>136521</v>
      </c>
      <c r="K54" s="19">
        <f t="shared" si="12"/>
        <v>1701.0100000000002</v>
      </c>
    </row>
    <row r="55" spans="1:11" ht="18.75" x14ac:dyDescent="0.3">
      <c r="A55" s="39">
        <v>3</v>
      </c>
      <c r="B55" s="34" t="s">
        <v>66</v>
      </c>
      <c r="C55" s="35">
        <v>0</v>
      </c>
      <c r="D55" s="36">
        <v>0</v>
      </c>
      <c r="E55" s="19">
        <v>1.62</v>
      </c>
      <c r="F55" s="20">
        <v>0</v>
      </c>
      <c r="G55" s="19">
        <v>0</v>
      </c>
      <c r="H55" s="20">
        <v>0</v>
      </c>
      <c r="I55" s="19">
        <v>0</v>
      </c>
      <c r="J55" s="20">
        <f t="shared" si="12"/>
        <v>0</v>
      </c>
      <c r="K55" s="19">
        <f t="shared" si="12"/>
        <v>0</v>
      </c>
    </row>
    <row r="56" spans="1:11" ht="15.75" x14ac:dyDescent="0.25">
      <c r="A56" s="29"/>
      <c r="B56" s="24" t="s">
        <v>67</v>
      </c>
      <c r="C56" s="21">
        <f>C53+C54+C55</f>
        <v>2338065</v>
      </c>
      <c r="D56" s="22">
        <f t="shared" ref="D56:K56" si="13">D53+D54+D55</f>
        <v>13309.8</v>
      </c>
      <c r="E56" s="22">
        <f t="shared" si="13"/>
        <v>11722.380000000001</v>
      </c>
      <c r="F56" s="21">
        <f t="shared" si="13"/>
        <v>1345601</v>
      </c>
      <c r="G56" s="22">
        <f t="shared" si="13"/>
        <v>8480.77</v>
      </c>
      <c r="H56" s="21">
        <f t="shared" si="13"/>
        <v>2474586</v>
      </c>
      <c r="I56" s="22">
        <f t="shared" si="13"/>
        <v>15010.81</v>
      </c>
      <c r="J56" s="21">
        <f t="shared" si="13"/>
        <v>136521</v>
      </c>
      <c r="K56" s="22">
        <f t="shared" si="13"/>
        <v>1701.0100000000002</v>
      </c>
    </row>
    <row r="57" spans="1:11" ht="15.75" x14ac:dyDescent="0.25">
      <c r="A57" s="40" t="s">
        <v>68</v>
      </c>
      <c r="B57" s="34" t="s">
        <v>69</v>
      </c>
      <c r="C57" s="35">
        <v>0</v>
      </c>
      <c r="D57" s="36">
        <v>0</v>
      </c>
      <c r="E57" s="19">
        <v>8.86</v>
      </c>
      <c r="F57" s="20">
        <v>0</v>
      </c>
      <c r="G57" s="19">
        <v>0</v>
      </c>
      <c r="H57" s="20">
        <v>0</v>
      </c>
      <c r="I57" s="19">
        <v>0</v>
      </c>
      <c r="J57" s="20">
        <f t="shared" si="12"/>
        <v>0</v>
      </c>
      <c r="K57" s="19">
        <f t="shared" si="12"/>
        <v>0</v>
      </c>
    </row>
    <row r="58" spans="1:11" ht="15.75" x14ac:dyDescent="0.25">
      <c r="A58" s="40"/>
      <c r="B58" s="41" t="s">
        <v>70</v>
      </c>
      <c r="C58" s="21">
        <f t="shared" ref="C58:I58" si="14">SUM(C57)</f>
        <v>0</v>
      </c>
      <c r="D58" s="22">
        <f t="shared" si="14"/>
        <v>0</v>
      </c>
      <c r="E58" s="22">
        <f t="shared" si="14"/>
        <v>8.86</v>
      </c>
      <c r="F58" s="21">
        <f t="shared" si="14"/>
        <v>0</v>
      </c>
      <c r="G58" s="22">
        <f t="shared" si="14"/>
        <v>0</v>
      </c>
      <c r="H58" s="21">
        <f t="shared" si="14"/>
        <v>0</v>
      </c>
      <c r="I58" s="22">
        <f t="shared" si="14"/>
        <v>0</v>
      </c>
      <c r="J58" s="21">
        <f t="shared" si="12"/>
        <v>0</v>
      </c>
      <c r="K58" s="22">
        <f t="shared" si="12"/>
        <v>0</v>
      </c>
    </row>
    <row r="59" spans="1:11" ht="15.75" x14ac:dyDescent="0.25">
      <c r="A59" s="40" t="s">
        <v>71</v>
      </c>
      <c r="B59" s="41" t="s">
        <v>72</v>
      </c>
      <c r="C59" s="42"/>
      <c r="D59" s="43"/>
      <c r="E59" s="19"/>
      <c r="F59" s="20"/>
      <c r="G59" s="19"/>
      <c r="H59" s="20"/>
      <c r="I59" s="19"/>
      <c r="J59" s="20"/>
      <c r="K59" s="19"/>
    </row>
    <row r="60" spans="1:11" ht="15.75" x14ac:dyDescent="0.25">
      <c r="A60" s="40">
        <v>1</v>
      </c>
      <c r="B60" s="34" t="s">
        <v>73</v>
      </c>
      <c r="C60" s="35">
        <v>0</v>
      </c>
      <c r="D60" s="36">
        <v>0</v>
      </c>
      <c r="E60" s="19">
        <v>7.01</v>
      </c>
      <c r="F60" s="20">
        <v>0</v>
      </c>
      <c r="G60" s="19">
        <v>0</v>
      </c>
      <c r="H60" s="20">
        <v>0</v>
      </c>
      <c r="I60" s="19">
        <v>0</v>
      </c>
      <c r="J60" s="20">
        <f t="shared" ref="J60:K69" si="15">H60-C60</f>
        <v>0</v>
      </c>
      <c r="K60" s="19">
        <f t="shared" si="15"/>
        <v>0</v>
      </c>
    </row>
    <row r="61" spans="1:11" ht="15.75" x14ac:dyDescent="0.25">
      <c r="A61" s="40">
        <v>2</v>
      </c>
      <c r="B61" s="34" t="s">
        <v>74</v>
      </c>
      <c r="C61" s="35">
        <v>0</v>
      </c>
      <c r="D61" s="36">
        <v>0</v>
      </c>
      <c r="E61" s="19">
        <v>5.2</v>
      </c>
      <c r="F61" s="20">
        <v>12</v>
      </c>
      <c r="G61" s="19">
        <v>0.38</v>
      </c>
      <c r="H61" s="20">
        <v>13</v>
      </c>
      <c r="I61" s="19">
        <v>0.28000000000000003</v>
      </c>
      <c r="J61" s="20">
        <f t="shared" si="15"/>
        <v>13</v>
      </c>
      <c r="K61" s="19">
        <f t="shared" si="15"/>
        <v>0.28000000000000003</v>
      </c>
    </row>
    <row r="62" spans="1:11" ht="15.75" x14ac:dyDescent="0.25">
      <c r="A62" s="40">
        <v>3</v>
      </c>
      <c r="B62" s="34" t="s">
        <v>75</v>
      </c>
      <c r="C62" s="35">
        <v>0</v>
      </c>
      <c r="D62" s="36">
        <v>0</v>
      </c>
      <c r="E62" s="19">
        <v>0</v>
      </c>
      <c r="F62" s="20">
        <v>0</v>
      </c>
      <c r="G62" s="19">
        <v>0</v>
      </c>
      <c r="H62" s="20">
        <v>0</v>
      </c>
      <c r="I62" s="19">
        <v>0</v>
      </c>
      <c r="J62" s="20">
        <f t="shared" si="15"/>
        <v>0</v>
      </c>
      <c r="K62" s="19">
        <f t="shared" si="15"/>
        <v>0</v>
      </c>
    </row>
    <row r="63" spans="1:11" ht="15.75" x14ac:dyDescent="0.25">
      <c r="A63" s="40">
        <v>4</v>
      </c>
      <c r="B63" s="34" t="s">
        <v>76</v>
      </c>
      <c r="C63" s="35">
        <v>0</v>
      </c>
      <c r="D63" s="36">
        <v>0</v>
      </c>
      <c r="E63" s="19">
        <v>0</v>
      </c>
      <c r="F63" s="20">
        <v>0</v>
      </c>
      <c r="G63" s="19">
        <v>0</v>
      </c>
      <c r="H63" s="20">
        <v>0</v>
      </c>
      <c r="I63" s="19">
        <v>0</v>
      </c>
      <c r="J63" s="20">
        <f t="shared" si="15"/>
        <v>0</v>
      </c>
      <c r="K63" s="19">
        <f t="shared" si="15"/>
        <v>0</v>
      </c>
    </row>
    <row r="64" spans="1:11" ht="15.75" x14ac:dyDescent="0.25">
      <c r="A64" s="33"/>
      <c r="B64" s="41" t="s">
        <v>77</v>
      </c>
      <c r="C64" s="21">
        <f>SUM(C60:C63)</f>
        <v>0</v>
      </c>
      <c r="D64" s="22">
        <f t="shared" ref="D64:I64" si="16">SUM(D60:D63)</f>
        <v>0</v>
      </c>
      <c r="E64" s="22">
        <f t="shared" si="16"/>
        <v>12.21</v>
      </c>
      <c r="F64" s="21">
        <f t="shared" si="16"/>
        <v>12</v>
      </c>
      <c r="G64" s="22">
        <f t="shared" si="16"/>
        <v>0.38</v>
      </c>
      <c r="H64" s="21">
        <f t="shared" si="16"/>
        <v>13</v>
      </c>
      <c r="I64" s="22">
        <f t="shared" si="16"/>
        <v>0.28000000000000003</v>
      </c>
      <c r="J64" s="21">
        <f t="shared" si="15"/>
        <v>13</v>
      </c>
      <c r="K64" s="22">
        <f t="shared" si="15"/>
        <v>0.28000000000000003</v>
      </c>
    </row>
    <row r="65" spans="1:11" ht="15.75" x14ac:dyDescent="0.25">
      <c r="A65" s="40" t="s">
        <v>78</v>
      </c>
      <c r="B65" s="44" t="s">
        <v>79</v>
      </c>
      <c r="C65" s="21"/>
      <c r="D65" s="22"/>
      <c r="E65" s="22"/>
      <c r="F65" s="21"/>
      <c r="G65" s="22"/>
      <c r="H65" s="21"/>
      <c r="I65" s="22"/>
      <c r="J65" s="21"/>
      <c r="K65" s="22"/>
    </row>
    <row r="66" spans="1:11" ht="15.75" x14ac:dyDescent="0.25">
      <c r="A66" s="33">
        <v>1</v>
      </c>
      <c r="B66" s="45" t="s">
        <v>80</v>
      </c>
      <c r="C66" s="20">
        <v>0</v>
      </c>
      <c r="D66" s="19">
        <v>0</v>
      </c>
      <c r="E66" s="19">
        <v>0</v>
      </c>
      <c r="F66" s="20">
        <v>0</v>
      </c>
      <c r="G66" s="19">
        <v>0</v>
      </c>
      <c r="H66" s="20">
        <v>0</v>
      </c>
      <c r="I66" s="19">
        <v>0</v>
      </c>
      <c r="J66" s="20">
        <f t="shared" ref="J66:K68" si="17">H66-C66</f>
        <v>0</v>
      </c>
      <c r="K66" s="19">
        <f t="shared" si="17"/>
        <v>0</v>
      </c>
    </row>
    <row r="67" spans="1:11" ht="15.75" x14ac:dyDescent="0.25">
      <c r="A67" s="33">
        <v>2</v>
      </c>
      <c r="B67" s="45" t="s">
        <v>81</v>
      </c>
      <c r="C67" s="20">
        <v>0</v>
      </c>
      <c r="D67" s="19">
        <v>0</v>
      </c>
      <c r="E67" s="19">
        <v>0.8</v>
      </c>
      <c r="F67" s="20">
        <v>0</v>
      </c>
      <c r="G67" s="19">
        <v>0</v>
      </c>
      <c r="H67" s="20">
        <v>0</v>
      </c>
      <c r="I67" s="19">
        <v>0</v>
      </c>
      <c r="J67" s="20">
        <f t="shared" si="17"/>
        <v>0</v>
      </c>
      <c r="K67" s="19">
        <f t="shared" si="17"/>
        <v>0</v>
      </c>
    </row>
    <row r="68" spans="1:11" ht="15.75" x14ac:dyDescent="0.25">
      <c r="A68" s="33"/>
      <c r="B68" s="41" t="s">
        <v>82</v>
      </c>
      <c r="C68" s="21">
        <f t="shared" ref="C68:I68" si="18">SUM(C66:C67)</f>
        <v>0</v>
      </c>
      <c r="D68" s="22">
        <f t="shared" si="18"/>
        <v>0</v>
      </c>
      <c r="E68" s="22">
        <f t="shared" si="18"/>
        <v>0.8</v>
      </c>
      <c r="F68" s="21">
        <f t="shared" si="18"/>
        <v>0</v>
      </c>
      <c r="G68" s="22">
        <f t="shared" si="18"/>
        <v>0</v>
      </c>
      <c r="H68" s="21">
        <f t="shared" si="18"/>
        <v>0</v>
      </c>
      <c r="I68" s="22">
        <f t="shared" si="18"/>
        <v>0</v>
      </c>
      <c r="J68" s="21">
        <f t="shared" si="17"/>
        <v>0</v>
      </c>
      <c r="K68" s="22">
        <f t="shared" si="17"/>
        <v>0</v>
      </c>
    </row>
    <row r="69" spans="1:11" ht="15.75" x14ac:dyDescent="0.25">
      <c r="A69" s="40"/>
      <c r="B69" s="46" t="s">
        <v>83</v>
      </c>
      <c r="C69" s="21">
        <f t="shared" ref="C69:I69" si="19">SUM(C51+C56+C58+C64+C68)</f>
        <v>4642257</v>
      </c>
      <c r="D69" s="22">
        <f t="shared" si="19"/>
        <v>51718.92</v>
      </c>
      <c r="E69" s="22">
        <f t="shared" si="19"/>
        <v>66018.47</v>
      </c>
      <c r="F69" s="21">
        <f t="shared" si="19"/>
        <v>1882850</v>
      </c>
      <c r="G69" s="22">
        <f t="shared" si="19"/>
        <v>18759.760000000002</v>
      </c>
      <c r="H69" s="21">
        <f t="shared" si="19"/>
        <v>4494470</v>
      </c>
      <c r="I69" s="22">
        <f t="shared" si="19"/>
        <v>51414.039999999994</v>
      </c>
      <c r="J69" s="21">
        <f t="shared" si="15"/>
        <v>-147787</v>
      </c>
      <c r="K69" s="22">
        <f t="shared" si="15"/>
        <v>-304.88000000000466</v>
      </c>
    </row>
  </sheetData>
  <mergeCells count="9">
    <mergeCell ref="A1:K1"/>
    <mergeCell ref="A2:K2"/>
    <mergeCell ref="A3:A6"/>
    <mergeCell ref="B3:B6"/>
    <mergeCell ref="C3:D5"/>
    <mergeCell ref="E3:E5"/>
    <mergeCell ref="F3:G5"/>
    <mergeCell ref="H3:I5"/>
    <mergeCell ref="J3:K5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9"/>
  <sheetViews>
    <sheetView workbookViewId="0">
      <selection activeCell="L11" sqref="L11"/>
    </sheetView>
  </sheetViews>
  <sheetFormatPr defaultColWidth="15.5703125" defaultRowHeight="15" x14ac:dyDescent="0.2"/>
  <cols>
    <col min="1" max="1" width="5.42578125" style="78" customWidth="1"/>
    <col min="2" max="2" width="31.5703125" style="68" customWidth="1"/>
    <col min="3" max="3" width="10.7109375" style="64" customWidth="1"/>
    <col min="4" max="5" width="10.42578125" style="291" customWidth="1"/>
    <col min="6" max="6" width="10.5703125" style="291" customWidth="1"/>
    <col min="7" max="7" width="10.140625" style="291" customWidth="1"/>
    <col min="8" max="8" width="11.42578125" style="291" customWidth="1"/>
    <col min="9" max="9" width="10.85546875" style="64" customWidth="1"/>
    <col min="10" max="10" width="11.85546875" style="291" customWidth="1"/>
    <col min="11" max="11" width="9.140625" style="291" customWidth="1"/>
    <col min="12" max="12" width="10.140625" style="291" customWidth="1"/>
    <col min="13" max="13" width="9.5703125" style="64" customWidth="1"/>
    <col min="14" max="14" width="10.42578125" style="291" customWidth="1"/>
    <col min="15" max="15" width="8.85546875" style="291" bestFit="1" customWidth="1"/>
    <col min="16" max="16" width="8.28515625" style="291" customWidth="1"/>
    <col min="17" max="17" width="8.85546875" style="64" customWidth="1"/>
    <col min="18" max="18" width="9.85546875" style="291" customWidth="1"/>
    <col min="19" max="19" width="5.42578125" style="78" customWidth="1"/>
    <col min="20" max="20" width="31.5703125" style="68" customWidth="1"/>
    <col min="21" max="21" width="9.140625" style="291" customWidth="1"/>
    <col min="22" max="22" width="8.42578125" style="64" customWidth="1"/>
    <col min="23" max="23" width="8.7109375" style="64" customWidth="1"/>
    <col min="24" max="24" width="8.42578125" style="64" bestFit="1" customWidth="1"/>
    <col min="25" max="25" width="8.28515625" style="291" customWidth="1"/>
    <col min="26" max="26" width="9.42578125" style="64" bestFit="1" customWidth="1"/>
    <col min="27" max="27" width="8.5703125" style="64" customWidth="1"/>
    <col min="28" max="28" width="10.85546875" style="64" bestFit="1" customWidth="1"/>
    <col min="29" max="29" width="12.7109375" style="291" bestFit="1" customWidth="1"/>
    <col min="30" max="30" width="11.28515625" style="64" bestFit="1" customWidth="1"/>
    <col min="31" max="31" width="12.42578125" style="64" customWidth="1"/>
    <col min="32" max="32" width="13.42578125" style="64" customWidth="1"/>
    <col min="33" max="33" width="15.5703125" style="68" customWidth="1"/>
    <col min="34" max="16384" width="15.5703125" style="68"/>
  </cols>
  <sheetData>
    <row r="1" spans="1:40" x14ac:dyDescent="0.2">
      <c r="A1" s="1079" t="s">
        <v>390</v>
      </c>
      <c r="B1" s="1079"/>
      <c r="C1" s="1079"/>
      <c r="D1" s="1079"/>
      <c r="E1" s="1079"/>
      <c r="F1" s="1079"/>
      <c r="G1" s="1079"/>
      <c r="H1" s="1079"/>
      <c r="I1" s="1079"/>
      <c r="J1" s="1079"/>
      <c r="K1" s="1079"/>
      <c r="L1" s="1079"/>
      <c r="M1" s="1079"/>
      <c r="N1" s="1079"/>
      <c r="O1" s="1079"/>
      <c r="P1" s="1079"/>
      <c r="Q1" s="1079"/>
      <c r="R1" s="1079"/>
      <c r="S1" s="1079" t="s">
        <v>391</v>
      </c>
      <c r="T1" s="1079"/>
      <c r="U1" s="1079"/>
      <c r="V1" s="1079"/>
      <c r="W1" s="1079"/>
      <c r="X1" s="1079"/>
      <c r="Y1" s="1079"/>
      <c r="Z1" s="1079"/>
      <c r="AA1" s="1079"/>
      <c r="AB1" s="1079"/>
      <c r="AC1" s="1079"/>
      <c r="AD1" s="1079"/>
      <c r="AE1" s="1079"/>
      <c r="AF1" s="1079"/>
    </row>
    <row r="2" spans="1:40" s="69" customFormat="1" ht="18.75" customHeight="1" thickBot="1" x14ac:dyDescent="0.25">
      <c r="A2" s="1080" t="s">
        <v>392</v>
      </c>
      <c r="B2" s="1080"/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1080"/>
      <c r="R2" s="1080"/>
      <c r="S2" s="1080" t="str">
        <f>A2</f>
        <v xml:space="preserve"> BANK WISE DISBURSEMENT AND BALANCE OUSTSTANDING TO MINORITY COMMUNITY IN KARNATAKA STATE AS ON  SEPT 2020 (Amount in Crore)</v>
      </c>
      <c r="T2" s="1080"/>
      <c r="U2" s="1080"/>
      <c r="V2" s="1080"/>
      <c r="W2" s="1080"/>
      <c r="X2" s="1080"/>
      <c r="Y2" s="1080"/>
      <c r="Z2" s="1080"/>
      <c r="AA2" s="1080"/>
      <c r="AB2" s="1080"/>
      <c r="AC2" s="1080"/>
      <c r="AD2" s="1080"/>
      <c r="AE2" s="1080"/>
      <c r="AF2" s="1080"/>
      <c r="AG2" s="70"/>
      <c r="AH2" s="70"/>
      <c r="AI2" s="70"/>
      <c r="AJ2" s="70"/>
    </row>
    <row r="3" spans="1:40" s="70" customFormat="1" ht="12.75" x14ac:dyDescent="0.2">
      <c r="A3" s="1070" t="s">
        <v>86</v>
      </c>
      <c r="B3" s="1072" t="s">
        <v>211</v>
      </c>
      <c r="C3" s="1073" t="s">
        <v>393</v>
      </c>
      <c r="D3" s="1074"/>
      <c r="E3" s="1074"/>
      <c r="F3" s="1075"/>
      <c r="G3" s="1073" t="s">
        <v>394</v>
      </c>
      <c r="H3" s="1074"/>
      <c r="I3" s="1074"/>
      <c r="J3" s="1075"/>
      <c r="K3" s="1073" t="s">
        <v>395</v>
      </c>
      <c r="L3" s="1074"/>
      <c r="M3" s="1074"/>
      <c r="N3" s="1075"/>
      <c r="O3" s="1073" t="s">
        <v>396</v>
      </c>
      <c r="P3" s="1074"/>
      <c r="Q3" s="1074"/>
      <c r="R3" s="1075"/>
      <c r="S3" s="1070" t="s">
        <v>86</v>
      </c>
      <c r="T3" s="1072" t="s">
        <v>211</v>
      </c>
      <c r="U3" s="1073" t="s">
        <v>397</v>
      </c>
      <c r="V3" s="1074"/>
      <c r="W3" s="1074"/>
      <c r="X3" s="1075"/>
      <c r="Y3" s="1073" t="s">
        <v>398</v>
      </c>
      <c r="Z3" s="1074"/>
      <c r="AA3" s="1074"/>
      <c r="AB3" s="1075"/>
      <c r="AC3" s="1076" t="s">
        <v>399</v>
      </c>
      <c r="AD3" s="1077"/>
      <c r="AE3" s="1077"/>
      <c r="AF3" s="1078"/>
    </row>
    <row r="4" spans="1:40" s="72" customFormat="1" ht="27" customHeight="1" x14ac:dyDescent="0.2">
      <c r="A4" s="1071"/>
      <c r="B4" s="1072"/>
      <c r="C4" s="1067" t="s">
        <v>400</v>
      </c>
      <c r="D4" s="1065"/>
      <c r="E4" s="1065" t="s">
        <v>401</v>
      </c>
      <c r="F4" s="1066"/>
      <c r="G4" s="1067" t="str">
        <f>C4</f>
        <v xml:space="preserve"> Disb 1st April to  SEPT 2020</v>
      </c>
      <c r="H4" s="1065"/>
      <c r="I4" s="1065" t="str">
        <f>E4</f>
        <v xml:space="preserve"> Balance O/s as on  30.9.2020</v>
      </c>
      <c r="J4" s="1066"/>
      <c r="K4" s="1067" t="str">
        <f>G4</f>
        <v xml:space="preserve"> Disb 1st April to  SEPT 2020</v>
      </c>
      <c r="L4" s="1065"/>
      <c r="M4" s="1065" t="str">
        <f>I4</f>
        <v xml:space="preserve"> Balance O/s as on  30.9.2020</v>
      </c>
      <c r="N4" s="1066"/>
      <c r="O4" s="1067" t="str">
        <f>K4</f>
        <v xml:space="preserve"> Disb 1st April to  SEPT 2020</v>
      </c>
      <c r="P4" s="1065"/>
      <c r="Q4" s="1065" t="str">
        <f>M4</f>
        <v xml:space="preserve"> Balance O/s as on  30.9.2020</v>
      </c>
      <c r="R4" s="1066"/>
      <c r="S4" s="1071"/>
      <c r="T4" s="1072"/>
      <c r="U4" s="1068" t="str">
        <f>O4</f>
        <v xml:space="preserve"> Disb 1st April to  SEPT 2020</v>
      </c>
      <c r="V4" s="1069"/>
      <c r="W4" s="1065" t="str">
        <f>Q4</f>
        <v xml:space="preserve"> Balance O/s as on  30.9.2020</v>
      </c>
      <c r="X4" s="1066"/>
      <c r="Y4" s="1068" t="str">
        <f>U4</f>
        <v xml:space="preserve"> Disb 1st April to  SEPT 2020</v>
      </c>
      <c r="Z4" s="1069"/>
      <c r="AA4" s="1065" t="str">
        <f>W4</f>
        <v xml:space="preserve"> Balance O/s as on  30.9.2020</v>
      </c>
      <c r="AB4" s="1066"/>
      <c r="AC4" s="1067" t="str">
        <f>Y4</f>
        <v xml:space="preserve"> Disb 1st April to  SEPT 2020</v>
      </c>
      <c r="AD4" s="1065"/>
      <c r="AE4" s="1065" t="str">
        <f>AA4</f>
        <v xml:space="preserve"> Balance O/s as on  30.9.2020</v>
      </c>
      <c r="AF4" s="1066"/>
    </row>
    <row r="5" spans="1:40" s="69" customFormat="1" x14ac:dyDescent="0.25">
      <c r="A5" s="71" t="s">
        <v>137</v>
      </c>
      <c r="B5" s="250" t="s">
        <v>14</v>
      </c>
      <c r="C5" s="251" t="s">
        <v>241</v>
      </c>
      <c r="D5" s="252" t="s">
        <v>402</v>
      </c>
      <c r="E5" s="79" t="s">
        <v>241</v>
      </c>
      <c r="F5" s="253" t="s">
        <v>402</v>
      </c>
      <c r="G5" s="251" t="s">
        <v>241</v>
      </c>
      <c r="H5" s="252" t="s">
        <v>402</v>
      </c>
      <c r="I5" s="79" t="s">
        <v>241</v>
      </c>
      <c r="J5" s="253" t="s">
        <v>402</v>
      </c>
      <c r="K5" s="251" t="s">
        <v>241</v>
      </c>
      <c r="L5" s="252" t="s">
        <v>402</v>
      </c>
      <c r="M5" s="79" t="s">
        <v>241</v>
      </c>
      <c r="N5" s="253" t="s">
        <v>402</v>
      </c>
      <c r="O5" s="251" t="s">
        <v>241</v>
      </c>
      <c r="P5" s="253" t="s">
        <v>402</v>
      </c>
      <c r="Q5" s="254" t="s">
        <v>241</v>
      </c>
      <c r="R5" s="253" t="s">
        <v>402</v>
      </c>
      <c r="S5" s="71" t="s">
        <v>137</v>
      </c>
      <c r="T5" s="250" t="s">
        <v>14</v>
      </c>
      <c r="U5" s="255" t="s">
        <v>241</v>
      </c>
      <c r="V5" s="79" t="s">
        <v>402</v>
      </c>
      <c r="W5" s="254" t="s">
        <v>241</v>
      </c>
      <c r="X5" s="256" t="s">
        <v>402</v>
      </c>
      <c r="Y5" s="255" t="s">
        <v>241</v>
      </c>
      <c r="Z5" s="79" t="s">
        <v>402</v>
      </c>
      <c r="AA5" s="254" t="s">
        <v>241</v>
      </c>
      <c r="AB5" s="256" t="s">
        <v>402</v>
      </c>
      <c r="AC5" s="257" t="s">
        <v>403</v>
      </c>
      <c r="AD5" s="254" t="s">
        <v>402</v>
      </c>
      <c r="AE5" s="258" t="s">
        <v>404</v>
      </c>
      <c r="AF5" s="256" t="s">
        <v>402</v>
      </c>
      <c r="AG5" s="259"/>
      <c r="AH5" s="259"/>
      <c r="AI5" s="259"/>
      <c r="AJ5" s="259"/>
      <c r="AK5" s="259"/>
      <c r="AL5" s="259"/>
      <c r="AM5" s="259"/>
      <c r="AN5" s="259"/>
    </row>
    <row r="6" spans="1:40" s="69" customFormat="1" ht="14.25" x14ac:dyDescent="0.2">
      <c r="A6" s="75">
        <v>1</v>
      </c>
      <c r="B6" s="260" t="s">
        <v>15</v>
      </c>
      <c r="C6" s="261">
        <v>9049</v>
      </c>
      <c r="D6" s="262">
        <v>264.23</v>
      </c>
      <c r="E6" s="263">
        <v>426628</v>
      </c>
      <c r="F6" s="264">
        <v>6955.21</v>
      </c>
      <c r="G6" s="261">
        <v>47823</v>
      </c>
      <c r="H6" s="262">
        <v>765.34</v>
      </c>
      <c r="I6" s="263">
        <v>902693</v>
      </c>
      <c r="J6" s="264">
        <v>22288.28</v>
      </c>
      <c r="K6" s="261">
        <v>163</v>
      </c>
      <c r="L6" s="262">
        <v>5.24</v>
      </c>
      <c r="M6" s="263">
        <v>3469</v>
      </c>
      <c r="N6" s="264">
        <v>142.35</v>
      </c>
      <c r="O6" s="261">
        <v>6436</v>
      </c>
      <c r="P6" s="262">
        <v>161.74</v>
      </c>
      <c r="Q6" s="263">
        <v>6184</v>
      </c>
      <c r="R6" s="264">
        <v>132.65</v>
      </c>
      <c r="S6" s="75">
        <v>1</v>
      </c>
      <c r="T6" s="260" t="str">
        <f>B6</f>
        <v>Canara Bank</v>
      </c>
      <c r="U6" s="261">
        <v>1287</v>
      </c>
      <c r="V6" s="262">
        <v>41.1</v>
      </c>
      <c r="W6" s="263">
        <v>8255</v>
      </c>
      <c r="X6" s="264">
        <v>711.9</v>
      </c>
      <c r="Y6" s="261">
        <v>458</v>
      </c>
      <c r="Z6" s="262">
        <v>7.55</v>
      </c>
      <c r="AA6" s="263">
        <v>350</v>
      </c>
      <c r="AB6" s="264">
        <v>6.64</v>
      </c>
      <c r="AC6" s="265">
        <f>SUM(C6+G6+K6+O6+U6+Y6)</f>
        <v>65216</v>
      </c>
      <c r="AD6" s="265">
        <f>SUM(D6+H6+L6+P6+V6+Z6)</f>
        <v>1245.2</v>
      </c>
      <c r="AE6" s="265">
        <f>SUM(E6+I6+M6+Q6+W6+AA6)</f>
        <v>1347579</v>
      </c>
      <c r="AF6" s="265">
        <f>SUM(F6+J6+N6+R6+X6+AB6)</f>
        <v>30237.03</v>
      </c>
      <c r="AG6" s="259"/>
      <c r="AH6" s="259"/>
      <c r="AI6" s="259"/>
      <c r="AJ6" s="259"/>
      <c r="AK6" s="259"/>
      <c r="AL6" s="259"/>
      <c r="AM6" s="259"/>
      <c r="AN6" s="259"/>
    </row>
    <row r="7" spans="1:40" x14ac:dyDescent="0.2">
      <c r="A7" s="75">
        <v>2</v>
      </c>
      <c r="B7" s="260" t="s">
        <v>16</v>
      </c>
      <c r="C7" s="261">
        <v>3036</v>
      </c>
      <c r="D7" s="262">
        <v>180.35290000000001</v>
      </c>
      <c r="E7" s="263">
        <v>18406</v>
      </c>
      <c r="F7" s="264">
        <v>1561.62</v>
      </c>
      <c r="G7" s="261">
        <v>12658</v>
      </c>
      <c r="H7" s="262">
        <v>524.98509999999999</v>
      </c>
      <c r="I7" s="263">
        <v>67641</v>
      </c>
      <c r="J7" s="264">
        <v>2597.16</v>
      </c>
      <c r="K7" s="261">
        <v>113</v>
      </c>
      <c r="L7" s="262">
        <v>7.6673999999999998</v>
      </c>
      <c r="M7" s="263">
        <v>621</v>
      </c>
      <c r="N7" s="264">
        <v>61.03</v>
      </c>
      <c r="O7" s="261">
        <v>33</v>
      </c>
      <c r="P7" s="262">
        <v>1.0961000000000001</v>
      </c>
      <c r="Q7" s="263">
        <v>289</v>
      </c>
      <c r="R7" s="264">
        <v>6.39</v>
      </c>
      <c r="S7" s="75">
        <v>2</v>
      </c>
      <c r="T7" s="260" t="str">
        <f>B7</f>
        <v>State Bank of India</v>
      </c>
      <c r="U7" s="261">
        <v>265</v>
      </c>
      <c r="V7" s="262">
        <v>29.289000000000001</v>
      </c>
      <c r="W7" s="263">
        <v>1007</v>
      </c>
      <c r="X7" s="264">
        <v>102.09</v>
      </c>
      <c r="Y7" s="261">
        <v>1</v>
      </c>
      <c r="Z7" s="262">
        <v>0.67500000000000004</v>
      </c>
      <c r="AA7" s="263">
        <v>6</v>
      </c>
      <c r="AB7" s="264">
        <v>0.65</v>
      </c>
      <c r="AC7" s="265">
        <f t="shared" ref="AC7:AF9" si="0">SUM(C7+G7+K7+O7+U7+Y7)</f>
        <v>16106</v>
      </c>
      <c r="AD7" s="265">
        <f t="shared" si="0"/>
        <v>744.06549999999993</v>
      </c>
      <c r="AE7" s="265">
        <f t="shared" si="0"/>
        <v>87970</v>
      </c>
      <c r="AF7" s="265">
        <f t="shared" si="0"/>
        <v>4328.9399999999996</v>
      </c>
      <c r="AG7" s="259"/>
      <c r="AH7" s="259"/>
      <c r="AI7" s="259"/>
      <c r="AJ7" s="259"/>
      <c r="AK7" s="259"/>
      <c r="AL7" s="259"/>
      <c r="AM7" s="259"/>
      <c r="AN7" s="259"/>
    </row>
    <row r="8" spans="1:40" s="69" customFormat="1" ht="14.25" x14ac:dyDescent="0.2">
      <c r="A8" s="75">
        <v>3</v>
      </c>
      <c r="B8" s="260" t="s">
        <v>17</v>
      </c>
      <c r="C8" s="261">
        <v>9085</v>
      </c>
      <c r="D8" s="262">
        <v>197.83</v>
      </c>
      <c r="E8" s="263">
        <v>55541</v>
      </c>
      <c r="F8" s="264">
        <v>2528.25</v>
      </c>
      <c r="G8" s="261">
        <v>20420</v>
      </c>
      <c r="H8" s="262">
        <v>1317.16</v>
      </c>
      <c r="I8" s="263">
        <v>70589</v>
      </c>
      <c r="J8" s="264">
        <v>3853.68</v>
      </c>
      <c r="K8" s="261">
        <v>724</v>
      </c>
      <c r="L8" s="262">
        <v>40.1</v>
      </c>
      <c r="M8" s="263">
        <v>16963</v>
      </c>
      <c r="N8" s="264">
        <v>1147.47</v>
      </c>
      <c r="O8" s="261">
        <v>1493</v>
      </c>
      <c r="P8" s="262">
        <v>30.71</v>
      </c>
      <c r="Q8" s="263">
        <v>20312</v>
      </c>
      <c r="R8" s="264">
        <v>642.52</v>
      </c>
      <c r="S8" s="75">
        <v>3</v>
      </c>
      <c r="T8" s="260" t="str">
        <f>B8</f>
        <v>Union Bank Of India</v>
      </c>
      <c r="U8" s="261">
        <v>1621</v>
      </c>
      <c r="V8" s="262">
        <v>80.900000000000006</v>
      </c>
      <c r="W8" s="263">
        <v>12280</v>
      </c>
      <c r="X8" s="264">
        <v>614.85</v>
      </c>
      <c r="Y8" s="261">
        <v>424</v>
      </c>
      <c r="Z8" s="262">
        <v>33.1</v>
      </c>
      <c r="AA8" s="263">
        <v>10708</v>
      </c>
      <c r="AB8" s="264">
        <v>318.47000000000003</v>
      </c>
      <c r="AC8" s="265">
        <f t="shared" si="0"/>
        <v>33767</v>
      </c>
      <c r="AD8" s="265">
        <f t="shared" si="0"/>
        <v>1699.8</v>
      </c>
      <c r="AE8" s="265">
        <f t="shared" si="0"/>
        <v>186393</v>
      </c>
      <c r="AF8" s="265">
        <f t="shared" si="0"/>
        <v>9105.24</v>
      </c>
      <c r="AG8" s="259"/>
      <c r="AH8" s="259"/>
      <c r="AI8" s="259"/>
      <c r="AJ8" s="259"/>
      <c r="AK8" s="259"/>
      <c r="AL8" s="259"/>
      <c r="AM8" s="259"/>
      <c r="AN8" s="259"/>
    </row>
    <row r="9" spans="1:40" s="69" customFormat="1" ht="14.25" x14ac:dyDescent="0.2">
      <c r="A9" s="75">
        <v>4</v>
      </c>
      <c r="B9" s="260" t="s">
        <v>18</v>
      </c>
      <c r="C9" s="261">
        <v>1348</v>
      </c>
      <c r="D9" s="262">
        <v>25.48</v>
      </c>
      <c r="E9" s="263">
        <v>9567</v>
      </c>
      <c r="F9" s="264">
        <v>320.14999999999998</v>
      </c>
      <c r="G9" s="261">
        <v>7987</v>
      </c>
      <c r="H9" s="262">
        <v>142.59</v>
      </c>
      <c r="I9" s="263">
        <v>62558</v>
      </c>
      <c r="J9" s="264">
        <v>1768.54</v>
      </c>
      <c r="K9" s="261">
        <v>30</v>
      </c>
      <c r="L9" s="262">
        <v>2.0699999999999998</v>
      </c>
      <c r="M9" s="266">
        <v>851</v>
      </c>
      <c r="N9" s="267">
        <v>44.48</v>
      </c>
      <c r="O9" s="268">
        <v>70</v>
      </c>
      <c r="P9" s="269">
        <v>1.19</v>
      </c>
      <c r="Q9" s="266">
        <v>511</v>
      </c>
      <c r="R9" s="267">
        <v>15.05</v>
      </c>
      <c r="S9" s="75">
        <v>4</v>
      </c>
      <c r="T9" s="260" t="str">
        <f>B9</f>
        <v>Bank of Baroda</v>
      </c>
      <c r="U9" s="268">
        <v>301</v>
      </c>
      <c r="V9" s="269">
        <v>6.98</v>
      </c>
      <c r="W9" s="266">
        <v>1974</v>
      </c>
      <c r="X9" s="267">
        <v>114.72</v>
      </c>
      <c r="Y9" s="268">
        <v>23</v>
      </c>
      <c r="Z9" s="269">
        <v>1.03</v>
      </c>
      <c r="AA9" s="266">
        <v>160</v>
      </c>
      <c r="AB9" s="267">
        <v>4.37</v>
      </c>
      <c r="AC9" s="265">
        <f t="shared" si="0"/>
        <v>9759</v>
      </c>
      <c r="AD9" s="265">
        <f t="shared" si="0"/>
        <v>179.33999999999997</v>
      </c>
      <c r="AE9" s="265">
        <f t="shared" si="0"/>
        <v>75621</v>
      </c>
      <c r="AF9" s="265">
        <f t="shared" si="0"/>
        <v>2267.31</v>
      </c>
      <c r="AG9" s="259"/>
      <c r="AH9" s="259"/>
      <c r="AI9" s="259"/>
      <c r="AJ9" s="259"/>
      <c r="AK9" s="259"/>
      <c r="AL9" s="259"/>
      <c r="AM9" s="259"/>
      <c r="AN9" s="259"/>
    </row>
    <row r="10" spans="1:40" s="70" customFormat="1" x14ac:dyDescent="0.25">
      <c r="A10" s="71"/>
      <c r="B10" s="250" t="s">
        <v>19</v>
      </c>
      <c r="C10" s="270">
        <f t="shared" ref="C10:R10" si="1">SUM(C6:C9)</f>
        <v>22518</v>
      </c>
      <c r="D10" s="271">
        <f t="shared" si="1"/>
        <v>667.89290000000005</v>
      </c>
      <c r="E10" s="270">
        <f t="shared" si="1"/>
        <v>510142</v>
      </c>
      <c r="F10" s="271">
        <f t="shared" si="1"/>
        <v>11365.23</v>
      </c>
      <c r="G10" s="270">
        <f t="shared" si="1"/>
        <v>88888</v>
      </c>
      <c r="H10" s="271">
        <f t="shared" si="1"/>
        <v>2750.0751</v>
      </c>
      <c r="I10" s="270">
        <f t="shared" si="1"/>
        <v>1103481</v>
      </c>
      <c r="J10" s="271">
        <f t="shared" si="1"/>
        <v>30507.66</v>
      </c>
      <c r="K10" s="270">
        <f t="shared" si="1"/>
        <v>1030</v>
      </c>
      <c r="L10" s="271">
        <f t="shared" si="1"/>
        <v>55.077400000000004</v>
      </c>
      <c r="M10" s="270">
        <f t="shared" si="1"/>
        <v>21904</v>
      </c>
      <c r="N10" s="271">
        <f t="shared" si="1"/>
        <v>1395.33</v>
      </c>
      <c r="O10" s="270">
        <f t="shared" si="1"/>
        <v>8032</v>
      </c>
      <c r="P10" s="271">
        <f t="shared" si="1"/>
        <v>194.73610000000002</v>
      </c>
      <c r="Q10" s="270">
        <f t="shared" si="1"/>
        <v>27296</v>
      </c>
      <c r="R10" s="271">
        <f t="shared" si="1"/>
        <v>796.6099999999999</v>
      </c>
      <c r="S10" s="71"/>
      <c r="T10" s="250" t="s">
        <v>19</v>
      </c>
      <c r="U10" s="270">
        <f t="shared" ref="U10:AF10" si="2">SUM(U6:U9)</f>
        <v>3474</v>
      </c>
      <c r="V10" s="270">
        <f t="shared" si="2"/>
        <v>158.26900000000001</v>
      </c>
      <c r="W10" s="270">
        <f t="shared" si="2"/>
        <v>23516</v>
      </c>
      <c r="X10" s="270">
        <f t="shared" si="2"/>
        <v>1543.5600000000002</v>
      </c>
      <c r="Y10" s="270">
        <f t="shared" si="2"/>
        <v>906</v>
      </c>
      <c r="Z10" s="270">
        <f t="shared" si="2"/>
        <v>42.355000000000004</v>
      </c>
      <c r="AA10" s="270">
        <f t="shared" si="2"/>
        <v>11224</v>
      </c>
      <c r="AB10" s="270">
        <f t="shared" si="2"/>
        <v>330.13000000000005</v>
      </c>
      <c r="AC10" s="270">
        <f t="shared" si="2"/>
        <v>124848</v>
      </c>
      <c r="AD10" s="270">
        <f t="shared" si="2"/>
        <v>3868.4054999999998</v>
      </c>
      <c r="AE10" s="270">
        <f t="shared" si="2"/>
        <v>1697563</v>
      </c>
      <c r="AF10" s="270">
        <f t="shared" si="2"/>
        <v>45938.52</v>
      </c>
      <c r="AG10" s="272"/>
      <c r="AH10" s="272"/>
      <c r="AI10" s="272"/>
      <c r="AJ10" s="272"/>
      <c r="AK10" s="272"/>
      <c r="AL10" s="272"/>
      <c r="AM10" s="272"/>
      <c r="AN10" s="272"/>
    </row>
    <row r="11" spans="1:40" s="69" customFormat="1" ht="4.5" customHeight="1" x14ac:dyDescent="0.25">
      <c r="A11" s="75"/>
      <c r="B11" s="250"/>
      <c r="C11" s="261"/>
      <c r="D11" s="262"/>
      <c r="E11" s="263"/>
      <c r="F11" s="264"/>
      <c r="G11" s="261"/>
      <c r="H11" s="262"/>
      <c r="I11" s="263"/>
      <c r="J11" s="264"/>
      <c r="K11" s="261"/>
      <c r="L11" s="262"/>
      <c r="M11" s="263"/>
      <c r="N11" s="264"/>
      <c r="O11" s="261"/>
      <c r="P11" s="262"/>
      <c r="Q11" s="263"/>
      <c r="R11" s="264"/>
      <c r="S11" s="75"/>
      <c r="T11" s="250"/>
      <c r="U11" s="261"/>
      <c r="V11" s="262"/>
      <c r="W11" s="263"/>
      <c r="X11" s="264"/>
      <c r="Y11" s="261"/>
      <c r="Z11" s="262"/>
      <c r="AA11" s="263"/>
      <c r="AB11" s="264"/>
      <c r="AC11" s="265"/>
      <c r="AD11" s="28"/>
      <c r="AE11" s="273"/>
      <c r="AF11" s="274"/>
      <c r="AG11" s="259"/>
      <c r="AH11" s="259"/>
      <c r="AI11" s="259"/>
      <c r="AJ11" s="259"/>
      <c r="AK11" s="259"/>
      <c r="AL11" s="259"/>
      <c r="AM11" s="259"/>
      <c r="AN11" s="259"/>
    </row>
    <row r="12" spans="1:40" s="69" customFormat="1" x14ac:dyDescent="0.25">
      <c r="A12" s="71" t="s">
        <v>20</v>
      </c>
      <c r="B12" s="250" t="s">
        <v>222</v>
      </c>
      <c r="C12" s="261"/>
      <c r="D12" s="262"/>
      <c r="E12" s="263"/>
      <c r="F12" s="264"/>
      <c r="G12" s="261"/>
      <c r="H12" s="262"/>
      <c r="I12" s="263"/>
      <c r="J12" s="264"/>
      <c r="K12" s="261"/>
      <c r="L12" s="262"/>
      <c r="M12" s="263"/>
      <c r="N12" s="264"/>
      <c r="O12" s="261"/>
      <c r="P12" s="262"/>
      <c r="Q12" s="263"/>
      <c r="R12" s="264"/>
      <c r="S12" s="71" t="s">
        <v>20</v>
      </c>
      <c r="T12" s="250" t="s">
        <v>222</v>
      </c>
      <c r="U12" s="261"/>
      <c r="V12" s="262"/>
      <c r="W12" s="263"/>
      <c r="X12" s="264"/>
      <c r="Y12" s="261"/>
      <c r="Z12" s="262"/>
      <c r="AA12" s="263"/>
      <c r="AB12" s="264"/>
      <c r="AC12" s="265"/>
      <c r="AD12" s="28"/>
      <c r="AE12" s="273"/>
      <c r="AF12" s="274"/>
      <c r="AG12" s="259"/>
      <c r="AH12" s="259"/>
      <c r="AI12" s="259"/>
      <c r="AJ12" s="259"/>
      <c r="AK12" s="259"/>
      <c r="AL12" s="259"/>
      <c r="AM12" s="259"/>
      <c r="AN12" s="259"/>
    </row>
    <row r="13" spans="1:40" s="69" customFormat="1" ht="14.25" x14ac:dyDescent="0.2">
      <c r="A13" s="75">
        <v>5</v>
      </c>
      <c r="B13" s="260" t="s">
        <v>22</v>
      </c>
      <c r="C13" s="261">
        <v>231</v>
      </c>
      <c r="D13" s="262">
        <v>9.56</v>
      </c>
      <c r="E13" s="263">
        <v>1074</v>
      </c>
      <c r="F13" s="264">
        <v>82.09</v>
      </c>
      <c r="G13" s="261">
        <v>2232</v>
      </c>
      <c r="H13" s="262">
        <v>43.59</v>
      </c>
      <c r="I13" s="263">
        <v>7817</v>
      </c>
      <c r="J13" s="264">
        <v>301.83999999999997</v>
      </c>
      <c r="K13" s="261">
        <v>5</v>
      </c>
      <c r="L13" s="262">
        <v>3.02</v>
      </c>
      <c r="M13" s="263">
        <v>21</v>
      </c>
      <c r="N13" s="264">
        <v>2.78</v>
      </c>
      <c r="O13" s="261">
        <v>0</v>
      </c>
      <c r="P13" s="262">
        <v>0</v>
      </c>
      <c r="Q13" s="263">
        <v>1</v>
      </c>
      <c r="R13" s="264">
        <v>0.08</v>
      </c>
      <c r="S13" s="75">
        <f>A13</f>
        <v>5</v>
      </c>
      <c r="T13" s="260" t="str">
        <f t="shared" ref="T13:T20" si="3">B13</f>
        <v>Bank of India</v>
      </c>
      <c r="U13" s="261">
        <v>61</v>
      </c>
      <c r="V13" s="262">
        <v>3.64</v>
      </c>
      <c r="W13" s="263">
        <v>253</v>
      </c>
      <c r="X13" s="264">
        <v>38.49</v>
      </c>
      <c r="Y13" s="261">
        <v>0</v>
      </c>
      <c r="Z13" s="262">
        <v>0</v>
      </c>
      <c r="AA13" s="263">
        <v>0</v>
      </c>
      <c r="AB13" s="264">
        <v>0</v>
      </c>
      <c r="AC13" s="265">
        <f t="shared" ref="AC13:AF20" si="4">SUM(C13+G13+K13+O13+U13+Y13)</f>
        <v>2529</v>
      </c>
      <c r="AD13" s="265">
        <f t="shared" si="4"/>
        <v>59.810000000000009</v>
      </c>
      <c r="AE13" s="265">
        <f t="shared" si="4"/>
        <v>9166</v>
      </c>
      <c r="AF13" s="265">
        <f t="shared" si="4"/>
        <v>425.27999999999992</v>
      </c>
      <c r="AG13" s="259"/>
      <c r="AH13" s="259"/>
      <c r="AI13" s="259"/>
      <c r="AJ13" s="259"/>
      <c r="AK13" s="259"/>
      <c r="AL13" s="259"/>
      <c r="AM13" s="259"/>
      <c r="AN13" s="259"/>
    </row>
    <row r="14" spans="1:40" s="69" customFormat="1" ht="14.25" x14ac:dyDescent="0.2">
      <c r="A14" s="75">
        <v>6</v>
      </c>
      <c r="B14" s="260" t="s">
        <v>23</v>
      </c>
      <c r="C14" s="261">
        <v>0</v>
      </c>
      <c r="D14" s="262">
        <v>0</v>
      </c>
      <c r="E14" s="263">
        <v>462</v>
      </c>
      <c r="F14" s="264">
        <v>50.488199999999999</v>
      </c>
      <c r="G14" s="261">
        <v>0</v>
      </c>
      <c r="H14" s="262">
        <v>0</v>
      </c>
      <c r="I14" s="263">
        <v>2888</v>
      </c>
      <c r="J14" s="264">
        <v>133.9068</v>
      </c>
      <c r="K14" s="261">
        <v>0</v>
      </c>
      <c r="L14" s="262">
        <v>0</v>
      </c>
      <c r="M14" s="263">
        <v>30</v>
      </c>
      <c r="N14" s="264">
        <v>1.0501</v>
      </c>
      <c r="O14" s="261">
        <v>0</v>
      </c>
      <c r="P14" s="262">
        <v>0</v>
      </c>
      <c r="Q14" s="263">
        <v>7</v>
      </c>
      <c r="R14" s="264">
        <v>0.80730000000000002</v>
      </c>
      <c r="S14" s="75">
        <f t="shared" ref="S14:S20" si="5">A14</f>
        <v>6</v>
      </c>
      <c r="T14" s="260" t="str">
        <f t="shared" si="3"/>
        <v>Bank of Maharastra</v>
      </c>
      <c r="U14" s="261">
        <v>0</v>
      </c>
      <c r="V14" s="262">
        <v>0</v>
      </c>
      <c r="W14" s="263">
        <v>279</v>
      </c>
      <c r="X14" s="264">
        <v>56.231400000000001</v>
      </c>
      <c r="Y14" s="261">
        <v>0</v>
      </c>
      <c r="Z14" s="262">
        <v>0</v>
      </c>
      <c r="AA14" s="263">
        <v>1</v>
      </c>
      <c r="AB14" s="264">
        <v>5.1200000000000002E-2</v>
      </c>
      <c r="AC14" s="265">
        <f t="shared" si="4"/>
        <v>0</v>
      </c>
      <c r="AD14" s="265">
        <f t="shared" si="4"/>
        <v>0</v>
      </c>
      <c r="AE14" s="265">
        <f t="shared" si="4"/>
        <v>3667</v>
      </c>
      <c r="AF14" s="265">
        <f t="shared" si="4"/>
        <v>242.535</v>
      </c>
      <c r="AG14" s="259"/>
      <c r="AH14" s="259"/>
      <c r="AI14" s="259"/>
      <c r="AJ14" s="259"/>
      <c r="AK14" s="259"/>
      <c r="AL14" s="259"/>
      <c r="AM14" s="259"/>
      <c r="AN14" s="259"/>
    </row>
    <row r="15" spans="1:40" s="69" customFormat="1" ht="14.25" x14ac:dyDescent="0.2">
      <c r="A15" s="75">
        <v>7</v>
      </c>
      <c r="B15" s="260" t="s">
        <v>24</v>
      </c>
      <c r="C15" s="261">
        <v>10</v>
      </c>
      <c r="D15" s="262">
        <v>0.2</v>
      </c>
      <c r="E15" s="263">
        <v>738</v>
      </c>
      <c r="F15" s="264">
        <v>43.22</v>
      </c>
      <c r="G15" s="261">
        <v>315</v>
      </c>
      <c r="H15" s="262">
        <v>0.4</v>
      </c>
      <c r="I15" s="263">
        <v>4367</v>
      </c>
      <c r="J15" s="264">
        <v>141.86000000000001</v>
      </c>
      <c r="K15" s="261">
        <v>4</v>
      </c>
      <c r="L15" s="262">
        <v>0.08</v>
      </c>
      <c r="M15" s="266">
        <v>42</v>
      </c>
      <c r="N15" s="267">
        <v>6.49</v>
      </c>
      <c r="O15" s="268">
        <v>0</v>
      </c>
      <c r="P15" s="269">
        <v>0</v>
      </c>
      <c r="Q15" s="266">
        <v>20</v>
      </c>
      <c r="R15" s="267">
        <v>0.59</v>
      </c>
      <c r="S15" s="75">
        <f t="shared" si="5"/>
        <v>7</v>
      </c>
      <c r="T15" s="260" t="str">
        <f t="shared" si="3"/>
        <v>Central Bank of India</v>
      </c>
      <c r="U15" s="268">
        <v>25</v>
      </c>
      <c r="V15" s="269">
        <v>0.49</v>
      </c>
      <c r="W15" s="266">
        <v>138</v>
      </c>
      <c r="X15" s="267">
        <v>9.0500000000000007</v>
      </c>
      <c r="Y15" s="268">
        <v>0</v>
      </c>
      <c r="Z15" s="269">
        <v>0</v>
      </c>
      <c r="AA15" s="266">
        <v>0</v>
      </c>
      <c r="AB15" s="267">
        <v>0</v>
      </c>
      <c r="AC15" s="265">
        <f t="shared" si="4"/>
        <v>354</v>
      </c>
      <c r="AD15" s="265">
        <f t="shared" si="4"/>
        <v>1.17</v>
      </c>
      <c r="AE15" s="265">
        <f t="shared" si="4"/>
        <v>5305</v>
      </c>
      <c r="AF15" s="265">
        <f t="shared" si="4"/>
        <v>201.21000000000004</v>
      </c>
      <c r="AG15" s="259"/>
      <c r="AH15" s="259"/>
      <c r="AI15" s="259"/>
      <c r="AJ15" s="259"/>
      <c r="AK15" s="259"/>
      <c r="AL15" s="259"/>
      <c r="AM15" s="259"/>
      <c r="AN15" s="259"/>
    </row>
    <row r="16" spans="1:40" s="69" customFormat="1" ht="14.25" x14ac:dyDescent="0.2">
      <c r="A16" s="75">
        <v>8</v>
      </c>
      <c r="B16" s="260" t="s">
        <v>25</v>
      </c>
      <c r="C16" s="261">
        <v>1535</v>
      </c>
      <c r="D16" s="262">
        <v>57.73</v>
      </c>
      <c r="E16" s="263">
        <v>1861</v>
      </c>
      <c r="F16" s="264">
        <v>145.15119999999999</v>
      </c>
      <c r="G16" s="261">
        <v>2147</v>
      </c>
      <c r="H16" s="262">
        <v>97.61</v>
      </c>
      <c r="I16" s="263">
        <v>6271</v>
      </c>
      <c r="J16" s="264">
        <v>192.8546</v>
      </c>
      <c r="K16" s="261">
        <v>1</v>
      </c>
      <c r="L16" s="262">
        <v>0.57999999999999996</v>
      </c>
      <c r="M16" s="263">
        <v>21</v>
      </c>
      <c r="N16" s="264">
        <v>1.2887999999999999</v>
      </c>
      <c r="O16" s="261">
        <v>0</v>
      </c>
      <c r="P16" s="262">
        <v>0.12</v>
      </c>
      <c r="Q16" s="263">
        <v>3</v>
      </c>
      <c r="R16" s="264">
        <v>4.6899999999999997E-2</v>
      </c>
      <c r="S16" s="75">
        <f t="shared" si="5"/>
        <v>8</v>
      </c>
      <c r="T16" s="260" t="str">
        <f t="shared" si="3"/>
        <v xml:space="preserve">Indian Bank </v>
      </c>
      <c r="U16" s="261">
        <v>4</v>
      </c>
      <c r="V16" s="262">
        <v>0.55000000000000004</v>
      </c>
      <c r="W16" s="263">
        <v>1521</v>
      </c>
      <c r="X16" s="264">
        <v>32.313499999999998</v>
      </c>
      <c r="Y16" s="261">
        <v>1</v>
      </c>
      <c r="Z16" s="262">
        <v>0.15</v>
      </c>
      <c r="AA16" s="263">
        <v>1</v>
      </c>
      <c r="AB16" s="264">
        <v>0.76829999999999998</v>
      </c>
      <c r="AC16" s="265">
        <f t="shared" si="4"/>
        <v>3688</v>
      </c>
      <c r="AD16" s="265">
        <f t="shared" si="4"/>
        <v>156.74000000000004</v>
      </c>
      <c r="AE16" s="265">
        <f t="shared" si="4"/>
        <v>9678</v>
      </c>
      <c r="AF16" s="265">
        <f t="shared" si="4"/>
        <v>372.42329999999998</v>
      </c>
      <c r="AG16" s="259"/>
      <c r="AH16" s="259"/>
      <c r="AI16" s="259"/>
      <c r="AJ16" s="259"/>
      <c r="AK16" s="259"/>
      <c r="AL16" s="259"/>
      <c r="AM16" s="259"/>
      <c r="AN16" s="259"/>
    </row>
    <row r="17" spans="1:40" s="69" customFormat="1" ht="14.25" x14ac:dyDescent="0.2">
      <c r="A17" s="75">
        <v>9</v>
      </c>
      <c r="B17" s="260" t="s">
        <v>26</v>
      </c>
      <c r="C17" s="261">
        <v>21</v>
      </c>
      <c r="D17" s="262">
        <v>0.44</v>
      </c>
      <c r="E17" s="263">
        <v>7714</v>
      </c>
      <c r="F17" s="264">
        <v>99.58</v>
      </c>
      <c r="G17" s="261">
        <v>10</v>
      </c>
      <c r="H17" s="262">
        <v>0.12</v>
      </c>
      <c r="I17" s="263">
        <v>23285</v>
      </c>
      <c r="J17" s="264">
        <v>300.01</v>
      </c>
      <c r="K17" s="261">
        <v>0</v>
      </c>
      <c r="L17" s="262">
        <v>0</v>
      </c>
      <c r="M17" s="263">
        <v>1</v>
      </c>
      <c r="N17" s="264">
        <v>7.0000000000000007E-2</v>
      </c>
      <c r="O17" s="261">
        <v>0</v>
      </c>
      <c r="P17" s="262">
        <v>0</v>
      </c>
      <c r="Q17" s="263">
        <v>0</v>
      </c>
      <c r="R17" s="264">
        <v>0</v>
      </c>
      <c r="S17" s="75">
        <f t="shared" si="5"/>
        <v>9</v>
      </c>
      <c r="T17" s="260" t="str">
        <f t="shared" si="3"/>
        <v>Indian Overseas Bank</v>
      </c>
      <c r="U17" s="261">
        <v>0</v>
      </c>
      <c r="V17" s="262">
        <v>0</v>
      </c>
      <c r="W17" s="263">
        <v>0</v>
      </c>
      <c r="X17" s="264">
        <v>0</v>
      </c>
      <c r="Y17" s="261">
        <v>0</v>
      </c>
      <c r="Z17" s="262">
        <v>0</v>
      </c>
      <c r="AA17" s="263">
        <v>0</v>
      </c>
      <c r="AB17" s="264">
        <v>0</v>
      </c>
      <c r="AC17" s="265">
        <f t="shared" si="4"/>
        <v>31</v>
      </c>
      <c r="AD17" s="265">
        <f t="shared" si="4"/>
        <v>0.56000000000000005</v>
      </c>
      <c r="AE17" s="265">
        <f t="shared" si="4"/>
        <v>31000</v>
      </c>
      <c r="AF17" s="265">
        <f t="shared" si="4"/>
        <v>399.65999999999997</v>
      </c>
      <c r="AG17" s="259"/>
      <c r="AH17" s="259"/>
      <c r="AI17" s="259"/>
      <c r="AJ17" s="259"/>
      <c r="AK17" s="259"/>
      <c r="AL17" s="259"/>
      <c r="AM17" s="259"/>
      <c r="AN17" s="259"/>
    </row>
    <row r="18" spans="1:40" s="69" customFormat="1" ht="14.25" x14ac:dyDescent="0.2">
      <c r="A18" s="75">
        <v>10</v>
      </c>
      <c r="B18" s="260" t="s">
        <v>27</v>
      </c>
      <c r="C18" s="261">
        <v>250</v>
      </c>
      <c r="D18" s="262">
        <v>10.29</v>
      </c>
      <c r="E18" s="263">
        <v>952</v>
      </c>
      <c r="F18" s="264">
        <v>64.239999999999995</v>
      </c>
      <c r="G18" s="261">
        <v>316</v>
      </c>
      <c r="H18" s="262">
        <v>58.15</v>
      </c>
      <c r="I18" s="263">
        <v>1410</v>
      </c>
      <c r="J18" s="264">
        <v>151.19999999999999</v>
      </c>
      <c r="K18" s="261">
        <v>1263</v>
      </c>
      <c r="L18" s="262">
        <v>35.9</v>
      </c>
      <c r="M18" s="266">
        <v>2383</v>
      </c>
      <c r="N18" s="267">
        <v>100.62</v>
      </c>
      <c r="O18" s="268">
        <v>1</v>
      </c>
      <c r="P18" s="269">
        <v>0.02</v>
      </c>
      <c r="Q18" s="266">
        <v>5</v>
      </c>
      <c r="R18" s="267">
        <v>0.1</v>
      </c>
      <c r="S18" s="75">
        <f t="shared" si="5"/>
        <v>10</v>
      </c>
      <c r="T18" s="260" t="str">
        <f t="shared" si="3"/>
        <v>Punjab National Bank</v>
      </c>
      <c r="U18" s="268">
        <v>40</v>
      </c>
      <c r="V18" s="269">
        <v>3</v>
      </c>
      <c r="W18" s="266">
        <v>50</v>
      </c>
      <c r="X18" s="267">
        <v>8.36</v>
      </c>
      <c r="Y18" s="268">
        <v>0</v>
      </c>
      <c r="Z18" s="269">
        <v>0</v>
      </c>
      <c r="AA18" s="266">
        <v>0</v>
      </c>
      <c r="AB18" s="267">
        <v>0</v>
      </c>
      <c r="AC18" s="265">
        <f t="shared" si="4"/>
        <v>1870</v>
      </c>
      <c r="AD18" s="265">
        <f t="shared" si="4"/>
        <v>107.36</v>
      </c>
      <c r="AE18" s="265">
        <f t="shared" si="4"/>
        <v>4800</v>
      </c>
      <c r="AF18" s="265">
        <f t="shared" si="4"/>
        <v>324.52000000000004</v>
      </c>
      <c r="AG18" s="259"/>
      <c r="AH18" s="259"/>
      <c r="AI18" s="259"/>
      <c r="AJ18" s="259"/>
      <c r="AK18" s="259"/>
      <c r="AL18" s="259"/>
      <c r="AM18" s="259"/>
      <c r="AN18" s="259"/>
    </row>
    <row r="19" spans="1:40" s="69" customFormat="1" ht="14.25" x14ac:dyDescent="0.2">
      <c r="A19" s="75">
        <v>11</v>
      </c>
      <c r="B19" s="260" t="s">
        <v>28</v>
      </c>
      <c r="C19" s="261">
        <v>4</v>
      </c>
      <c r="D19" s="262">
        <v>0.02</v>
      </c>
      <c r="E19" s="263">
        <v>31</v>
      </c>
      <c r="F19" s="264">
        <v>0.26950000000000002</v>
      </c>
      <c r="G19" s="261">
        <v>54</v>
      </c>
      <c r="H19" s="262">
        <v>1.0552999999999999</v>
      </c>
      <c r="I19" s="263">
        <v>145</v>
      </c>
      <c r="J19" s="264">
        <v>6.7542</v>
      </c>
      <c r="K19" s="261">
        <v>0</v>
      </c>
      <c r="L19" s="262">
        <v>0</v>
      </c>
      <c r="M19" s="263">
        <v>0</v>
      </c>
      <c r="N19" s="264">
        <v>0</v>
      </c>
      <c r="O19" s="261">
        <v>0</v>
      </c>
      <c r="P19" s="262">
        <v>0</v>
      </c>
      <c r="Q19" s="263">
        <v>0</v>
      </c>
      <c r="R19" s="264">
        <v>0</v>
      </c>
      <c r="S19" s="75">
        <f t="shared" si="5"/>
        <v>11</v>
      </c>
      <c r="T19" s="260" t="str">
        <f t="shared" si="3"/>
        <v>Punjab and Synd Bank</v>
      </c>
      <c r="U19" s="261">
        <v>0</v>
      </c>
      <c r="V19" s="262">
        <v>0</v>
      </c>
      <c r="W19" s="263">
        <v>0</v>
      </c>
      <c r="X19" s="264">
        <v>0</v>
      </c>
      <c r="Y19" s="261">
        <v>0</v>
      </c>
      <c r="Z19" s="262">
        <v>0</v>
      </c>
      <c r="AA19" s="263">
        <v>0</v>
      </c>
      <c r="AB19" s="264">
        <v>0</v>
      </c>
      <c r="AC19" s="265">
        <f t="shared" si="4"/>
        <v>58</v>
      </c>
      <c r="AD19" s="265">
        <f t="shared" si="4"/>
        <v>1.0752999999999999</v>
      </c>
      <c r="AE19" s="265">
        <f t="shared" si="4"/>
        <v>176</v>
      </c>
      <c r="AF19" s="265">
        <f t="shared" si="4"/>
        <v>7.0236999999999998</v>
      </c>
      <c r="AG19" s="259"/>
      <c r="AH19" s="259"/>
      <c r="AI19" s="259"/>
      <c r="AJ19" s="259"/>
      <c r="AK19" s="259"/>
      <c r="AL19" s="259"/>
      <c r="AM19" s="259"/>
      <c r="AN19" s="259"/>
    </row>
    <row r="20" spans="1:40" s="69" customFormat="1" ht="15.75" customHeight="1" x14ac:dyDescent="0.2">
      <c r="A20" s="75">
        <v>12</v>
      </c>
      <c r="B20" s="260" t="s">
        <v>29</v>
      </c>
      <c r="C20" s="261">
        <v>263</v>
      </c>
      <c r="D20" s="262">
        <v>7.66</v>
      </c>
      <c r="E20" s="263">
        <v>801</v>
      </c>
      <c r="F20" s="264">
        <v>32.92</v>
      </c>
      <c r="G20" s="261">
        <v>1777</v>
      </c>
      <c r="H20" s="262">
        <v>35.68</v>
      </c>
      <c r="I20" s="263">
        <v>4925</v>
      </c>
      <c r="J20" s="264">
        <v>126.65</v>
      </c>
      <c r="K20" s="261">
        <v>0</v>
      </c>
      <c r="L20" s="262">
        <v>0</v>
      </c>
      <c r="M20" s="263">
        <v>5</v>
      </c>
      <c r="N20" s="264">
        <v>0.43</v>
      </c>
      <c r="O20" s="261">
        <v>0</v>
      </c>
      <c r="P20" s="262">
        <v>0</v>
      </c>
      <c r="Q20" s="263">
        <v>3</v>
      </c>
      <c r="R20" s="264">
        <v>0.05</v>
      </c>
      <c r="S20" s="75">
        <f t="shared" si="5"/>
        <v>12</v>
      </c>
      <c r="T20" s="260" t="str">
        <f t="shared" si="3"/>
        <v>UCO Bank</v>
      </c>
      <c r="U20" s="261">
        <v>4</v>
      </c>
      <c r="V20" s="262">
        <v>0.12</v>
      </c>
      <c r="W20" s="263">
        <v>13</v>
      </c>
      <c r="X20" s="264">
        <v>1.4</v>
      </c>
      <c r="Y20" s="261">
        <v>0</v>
      </c>
      <c r="Z20" s="262">
        <v>0</v>
      </c>
      <c r="AA20" s="263">
        <v>6</v>
      </c>
      <c r="AB20" s="264">
        <v>0.21</v>
      </c>
      <c r="AC20" s="265">
        <f t="shared" si="4"/>
        <v>2044</v>
      </c>
      <c r="AD20" s="265">
        <f t="shared" si="4"/>
        <v>43.46</v>
      </c>
      <c r="AE20" s="265">
        <f t="shared" si="4"/>
        <v>5753</v>
      </c>
      <c r="AF20" s="265">
        <f t="shared" si="4"/>
        <v>161.66000000000003</v>
      </c>
      <c r="AG20" s="259"/>
      <c r="AH20" s="259"/>
      <c r="AI20" s="259"/>
      <c r="AJ20" s="259"/>
      <c r="AK20" s="259"/>
      <c r="AL20" s="259"/>
      <c r="AM20" s="259"/>
      <c r="AN20" s="259"/>
    </row>
    <row r="21" spans="1:40" s="70" customFormat="1" x14ac:dyDescent="0.25">
      <c r="A21" s="71"/>
      <c r="B21" s="250" t="s">
        <v>30</v>
      </c>
      <c r="C21" s="270">
        <f t="shared" ref="C21:R21" si="6">SUM(C13:C20)</f>
        <v>2314</v>
      </c>
      <c r="D21" s="271">
        <f t="shared" si="6"/>
        <v>85.899999999999991</v>
      </c>
      <c r="E21" s="270">
        <f t="shared" si="6"/>
        <v>13633</v>
      </c>
      <c r="F21" s="271">
        <f t="shared" si="6"/>
        <v>517.95889999999997</v>
      </c>
      <c r="G21" s="270">
        <f t="shared" si="6"/>
        <v>6851</v>
      </c>
      <c r="H21" s="271">
        <f t="shared" si="6"/>
        <v>236.6053</v>
      </c>
      <c r="I21" s="270">
        <f t="shared" si="6"/>
        <v>51108</v>
      </c>
      <c r="J21" s="271">
        <f t="shared" si="6"/>
        <v>1355.0756000000001</v>
      </c>
      <c r="K21" s="270">
        <f t="shared" si="6"/>
        <v>1273</v>
      </c>
      <c r="L21" s="271">
        <f t="shared" si="6"/>
        <v>39.58</v>
      </c>
      <c r="M21" s="270">
        <f t="shared" si="6"/>
        <v>2503</v>
      </c>
      <c r="N21" s="271">
        <f t="shared" si="6"/>
        <v>112.72890000000001</v>
      </c>
      <c r="O21" s="270">
        <f t="shared" si="6"/>
        <v>1</v>
      </c>
      <c r="P21" s="271">
        <f t="shared" si="6"/>
        <v>0.13999999999999999</v>
      </c>
      <c r="Q21" s="270">
        <f t="shared" si="6"/>
        <v>39</v>
      </c>
      <c r="R21" s="271">
        <f t="shared" si="6"/>
        <v>1.6742000000000001</v>
      </c>
      <c r="S21" s="71"/>
      <c r="T21" s="250" t="s">
        <v>30</v>
      </c>
      <c r="U21" s="270">
        <f t="shared" ref="U21:AF21" si="7">SUM(U13:U20)</f>
        <v>134</v>
      </c>
      <c r="V21" s="270">
        <f t="shared" si="7"/>
        <v>7.8</v>
      </c>
      <c r="W21" s="270">
        <f t="shared" si="7"/>
        <v>2254</v>
      </c>
      <c r="X21" s="270">
        <f t="shared" si="7"/>
        <v>145.84490000000002</v>
      </c>
      <c r="Y21" s="270">
        <f t="shared" si="7"/>
        <v>1</v>
      </c>
      <c r="Z21" s="270">
        <f t="shared" si="7"/>
        <v>0.15</v>
      </c>
      <c r="AA21" s="270">
        <f t="shared" si="7"/>
        <v>8</v>
      </c>
      <c r="AB21" s="270">
        <f t="shared" si="7"/>
        <v>1.0295000000000001</v>
      </c>
      <c r="AC21" s="270">
        <f t="shared" si="7"/>
        <v>10574</v>
      </c>
      <c r="AD21" s="270">
        <f t="shared" si="7"/>
        <v>370.17530000000005</v>
      </c>
      <c r="AE21" s="270">
        <f t="shared" si="7"/>
        <v>69545</v>
      </c>
      <c r="AF21" s="270">
        <f t="shared" si="7"/>
        <v>2134.3119999999999</v>
      </c>
      <c r="AG21" s="272"/>
      <c r="AH21" s="272"/>
      <c r="AI21" s="272"/>
      <c r="AJ21" s="272"/>
      <c r="AK21" s="272"/>
      <c r="AL21" s="272"/>
      <c r="AM21" s="272"/>
      <c r="AN21" s="272"/>
    </row>
    <row r="22" spans="1:40" s="69" customFormat="1" ht="5.25" customHeight="1" x14ac:dyDescent="0.25">
      <c r="A22" s="75"/>
      <c r="B22" s="250"/>
      <c r="C22" s="261"/>
      <c r="D22" s="262"/>
      <c r="E22" s="263"/>
      <c r="F22" s="264"/>
      <c r="G22" s="261"/>
      <c r="H22" s="262"/>
      <c r="I22" s="263"/>
      <c r="J22" s="264"/>
      <c r="K22" s="261"/>
      <c r="L22" s="262"/>
      <c r="M22" s="263"/>
      <c r="N22" s="264"/>
      <c r="O22" s="261"/>
      <c r="P22" s="262"/>
      <c r="Q22" s="263"/>
      <c r="R22" s="264"/>
      <c r="S22" s="75"/>
      <c r="T22" s="250"/>
      <c r="U22" s="261"/>
      <c r="V22" s="262"/>
      <c r="W22" s="263"/>
      <c r="X22" s="264"/>
      <c r="Y22" s="261"/>
      <c r="Z22" s="262"/>
      <c r="AA22" s="263"/>
      <c r="AB22" s="264"/>
      <c r="AC22" s="265"/>
      <c r="AD22" s="28"/>
      <c r="AE22" s="273"/>
      <c r="AF22" s="274"/>
      <c r="AG22" s="259"/>
      <c r="AH22" s="259"/>
      <c r="AI22" s="259"/>
      <c r="AJ22" s="259"/>
      <c r="AK22" s="259"/>
      <c r="AL22" s="259"/>
      <c r="AM22" s="259"/>
      <c r="AN22" s="259"/>
    </row>
    <row r="23" spans="1:40" s="69" customFormat="1" x14ac:dyDescent="0.25">
      <c r="A23" s="71" t="s">
        <v>31</v>
      </c>
      <c r="B23" s="250" t="s">
        <v>32</v>
      </c>
      <c r="C23" s="261"/>
      <c r="D23" s="262"/>
      <c r="E23" s="263"/>
      <c r="F23" s="264"/>
      <c r="G23" s="261"/>
      <c r="H23" s="262"/>
      <c r="I23" s="263"/>
      <c r="J23" s="264"/>
      <c r="K23" s="261"/>
      <c r="L23" s="262"/>
      <c r="M23" s="263"/>
      <c r="N23" s="264"/>
      <c r="O23" s="261"/>
      <c r="P23" s="262"/>
      <c r="Q23" s="263"/>
      <c r="R23" s="264"/>
      <c r="S23" s="71" t="s">
        <v>31</v>
      </c>
      <c r="T23" s="250" t="s">
        <v>32</v>
      </c>
      <c r="U23" s="261"/>
      <c r="V23" s="262"/>
      <c r="W23" s="263"/>
      <c r="X23" s="264"/>
      <c r="Y23" s="261"/>
      <c r="Z23" s="262"/>
      <c r="AA23" s="263"/>
      <c r="AB23" s="264"/>
      <c r="AC23" s="265"/>
      <c r="AD23" s="28"/>
      <c r="AE23" s="273"/>
      <c r="AF23" s="274"/>
      <c r="AG23" s="259"/>
      <c r="AH23" s="259"/>
      <c r="AI23" s="259"/>
      <c r="AJ23" s="259"/>
      <c r="AK23" s="259"/>
      <c r="AL23" s="259"/>
      <c r="AM23" s="259"/>
      <c r="AN23" s="259"/>
    </row>
    <row r="24" spans="1:40" s="69" customFormat="1" ht="14.25" x14ac:dyDescent="0.2">
      <c r="A24" s="75">
        <v>13</v>
      </c>
      <c r="B24" s="260" t="s">
        <v>33</v>
      </c>
      <c r="C24" s="261">
        <v>345</v>
      </c>
      <c r="D24" s="262">
        <v>14.18</v>
      </c>
      <c r="E24" s="263">
        <v>1724</v>
      </c>
      <c r="F24" s="264">
        <v>229.1</v>
      </c>
      <c r="G24" s="261">
        <v>1726</v>
      </c>
      <c r="H24" s="262">
        <v>39.08</v>
      </c>
      <c r="I24" s="263">
        <v>3885</v>
      </c>
      <c r="J24" s="264">
        <v>272.95</v>
      </c>
      <c r="K24" s="261">
        <v>16</v>
      </c>
      <c r="L24" s="262">
        <v>2.5</v>
      </c>
      <c r="M24" s="263">
        <v>48</v>
      </c>
      <c r="N24" s="264">
        <v>10.52</v>
      </c>
      <c r="O24" s="261">
        <v>2</v>
      </c>
      <c r="P24" s="262">
        <v>1.6999999999999999E-3</v>
      </c>
      <c r="Q24" s="263">
        <v>3</v>
      </c>
      <c r="R24" s="264">
        <v>0.18</v>
      </c>
      <c r="S24" s="75">
        <f>A24</f>
        <v>13</v>
      </c>
      <c r="T24" s="260" t="str">
        <f t="shared" ref="T24:T44" si="8">B24</f>
        <v>IDBI Bank</v>
      </c>
      <c r="U24" s="261">
        <v>42</v>
      </c>
      <c r="V24" s="262">
        <v>1.72</v>
      </c>
      <c r="W24" s="263">
        <v>145</v>
      </c>
      <c r="X24" s="264">
        <v>20.25</v>
      </c>
      <c r="Y24" s="261">
        <v>1</v>
      </c>
      <c r="Z24" s="262">
        <v>0.04</v>
      </c>
      <c r="AA24" s="263">
        <v>2</v>
      </c>
      <c r="AB24" s="264">
        <v>0.04</v>
      </c>
      <c r="AC24" s="265">
        <f t="shared" ref="AC24:AF45" si="9">SUM(C24+G24+K24+O24+U24+Y24)</f>
        <v>2132</v>
      </c>
      <c r="AD24" s="265">
        <f t="shared" si="9"/>
        <v>57.521699999999996</v>
      </c>
      <c r="AE24" s="265">
        <f t="shared" si="9"/>
        <v>5807</v>
      </c>
      <c r="AF24" s="265">
        <f t="shared" si="9"/>
        <v>533.03999999999985</v>
      </c>
      <c r="AG24" s="259"/>
      <c r="AH24" s="259"/>
      <c r="AI24" s="259"/>
      <c r="AJ24" s="259"/>
      <c r="AK24" s="259"/>
      <c r="AL24" s="259"/>
      <c r="AM24" s="259"/>
      <c r="AN24" s="259"/>
    </row>
    <row r="25" spans="1:40" s="69" customFormat="1" ht="15.75" customHeight="1" x14ac:dyDescent="0.2">
      <c r="A25" s="75">
        <v>14</v>
      </c>
      <c r="B25" s="260" t="s">
        <v>34</v>
      </c>
      <c r="C25" s="275">
        <v>977</v>
      </c>
      <c r="D25" s="269">
        <v>19.45</v>
      </c>
      <c r="E25" s="77">
        <v>2588</v>
      </c>
      <c r="F25" s="267">
        <v>109.23</v>
      </c>
      <c r="G25" s="275">
        <v>7282</v>
      </c>
      <c r="H25" s="269">
        <v>100.78</v>
      </c>
      <c r="I25" s="77">
        <v>15857</v>
      </c>
      <c r="J25" s="267">
        <v>387.83</v>
      </c>
      <c r="K25" s="275">
        <v>5</v>
      </c>
      <c r="L25" s="269">
        <v>0.04</v>
      </c>
      <c r="M25" s="77">
        <v>15</v>
      </c>
      <c r="N25" s="267">
        <v>0.81</v>
      </c>
      <c r="O25" s="275">
        <v>10</v>
      </c>
      <c r="P25" s="269">
        <v>0.38</v>
      </c>
      <c r="Q25" s="77">
        <v>21</v>
      </c>
      <c r="R25" s="267">
        <v>1</v>
      </c>
      <c r="S25" s="75">
        <f t="shared" ref="S25:S44" si="10">A25</f>
        <v>14</v>
      </c>
      <c r="T25" s="260" t="str">
        <f t="shared" si="8"/>
        <v>Karnataka Bank Ltd</v>
      </c>
      <c r="U25" s="275">
        <v>139</v>
      </c>
      <c r="V25" s="269">
        <v>3.73</v>
      </c>
      <c r="W25" s="77">
        <v>399</v>
      </c>
      <c r="X25" s="267">
        <v>22.73</v>
      </c>
      <c r="Y25" s="275">
        <v>6</v>
      </c>
      <c r="Z25" s="269">
        <v>0.11</v>
      </c>
      <c r="AA25" s="77">
        <v>7</v>
      </c>
      <c r="AB25" s="267">
        <v>0.11</v>
      </c>
      <c r="AC25" s="265">
        <f t="shared" si="9"/>
        <v>8419</v>
      </c>
      <c r="AD25" s="265">
        <f t="shared" si="9"/>
        <v>124.49000000000001</v>
      </c>
      <c r="AE25" s="265">
        <f t="shared" si="9"/>
        <v>18887</v>
      </c>
      <c r="AF25" s="265">
        <f t="shared" si="9"/>
        <v>521.71</v>
      </c>
      <c r="AG25" s="259"/>
      <c r="AH25" s="259"/>
      <c r="AI25" s="259"/>
      <c r="AJ25" s="259"/>
      <c r="AK25" s="259"/>
      <c r="AL25" s="259"/>
      <c r="AM25" s="259"/>
      <c r="AN25" s="259"/>
    </row>
    <row r="26" spans="1:40" s="69" customFormat="1" ht="15.75" customHeight="1" x14ac:dyDescent="0.2">
      <c r="A26" s="75">
        <v>15</v>
      </c>
      <c r="B26" s="260" t="s">
        <v>35</v>
      </c>
      <c r="C26" s="275">
        <v>4</v>
      </c>
      <c r="D26" s="269">
        <v>0.29680000000000001</v>
      </c>
      <c r="E26" s="77">
        <v>2713</v>
      </c>
      <c r="F26" s="267">
        <v>36.030200000000001</v>
      </c>
      <c r="G26" s="275">
        <v>56</v>
      </c>
      <c r="H26" s="269">
        <v>4.4103000000000003</v>
      </c>
      <c r="I26" s="77">
        <v>7519</v>
      </c>
      <c r="J26" s="267">
        <v>118.37739999999999</v>
      </c>
      <c r="K26" s="275">
        <v>0</v>
      </c>
      <c r="L26" s="269">
        <v>0</v>
      </c>
      <c r="M26" s="77">
        <v>0</v>
      </c>
      <c r="N26" s="267">
        <v>0</v>
      </c>
      <c r="O26" s="275">
        <v>0</v>
      </c>
      <c r="P26" s="269">
        <v>0</v>
      </c>
      <c r="Q26" s="77">
        <v>4</v>
      </c>
      <c r="R26" s="267">
        <v>1.3173999999999999</v>
      </c>
      <c r="S26" s="75">
        <f t="shared" si="10"/>
        <v>15</v>
      </c>
      <c r="T26" s="260" t="str">
        <f t="shared" si="8"/>
        <v>Kotak Mahendra Bank</v>
      </c>
      <c r="U26" s="275">
        <v>84</v>
      </c>
      <c r="V26" s="269">
        <v>38.813699999999997</v>
      </c>
      <c r="W26" s="77">
        <v>511</v>
      </c>
      <c r="X26" s="267">
        <v>290.55720000000002</v>
      </c>
      <c r="Y26" s="275">
        <v>0</v>
      </c>
      <c r="Z26" s="269">
        <v>0</v>
      </c>
      <c r="AA26" s="77">
        <v>0</v>
      </c>
      <c r="AB26" s="267">
        <v>0</v>
      </c>
      <c r="AC26" s="265">
        <f>SUM(C26+G26+K26+O26+U26+Y26)</f>
        <v>144</v>
      </c>
      <c r="AD26" s="265">
        <f>SUM(D26+H26+L26+P26+V26+Z26)</f>
        <v>43.520799999999994</v>
      </c>
      <c r="AE26" s="265">
        <f>SUM(E26+I26+M26+Q26+W26+AA26)</f>
        <v>10747</v>
      </c>
      <c r="AF26" s="265">
        <f>SUM(F26+J26+N26+R26+X26+AB26)</f>
        <v>446.28219999999999</v>
      </c>
      <c r="AG26" s="259"/>
      <c r="AH26" s="259"/>
      <c r="AI26" s="259"/>
      <c r="AJ26" s="259"/>
      <c r="AK26" s="259"/>
      <c r="AL26" s="259"/>
      <c r="AM26" s="259"/>
      <c r="AN26" s="259"/>
    </row>
    <row r="27" spans="1:40" s="69" customFormat="1" ht="14.25" x14ac:dyDescent="0.2">
      <c r="A27" s="75">
        <v>16</v>
      </c>
      <c r="B27" s="260" t="s">
        <v>36</v>
      </c>
      <c r="C27" s="261">
        <v>0</v>
      </c>
      <c r="D27" s="262">
        <v>0</v>
      </c>
      <c r="E27" s="263">
        <v>1860</v>
      </c>
      <c r="F27" s="264">
        <v>29.8</v>
      </c>
      <c r="G27" s="261">
        <v>0</v>
      </c>
      <c r="H27" s="262">
        <v>0</v>
      </c>
      <c r="I27" s="263">
        <v>3571</v>
      </c>
      <c r="J27" s="264">
        <v>55.2</v>
      </c>
      <c r="K27" s="261">
        <v>0</v>
      </c>
      <c r="L27" s="262">
        <v>0</v>
      </c>
      <c r="M27" s="263">
        <v>8</v>
      </c>
      <c r="N27" s="264">
        <v>0.13</v>
      </c>
      <c r="O27" s="261">
        <v>0</v>
      </c>
      <c r="P27" s="262">
        <v>0</v>
      </c>
      <c r="Q27" s="263">
        <v>1</v>
      </c>
      <c r="R27" s="264">
        <v>0.05</v>
      </c>
      <c r="S27" s="75">
        <f t="shared" si="10"/>
        <v>16</v>
      </c>
      <c r="T27" s="260" t="str">
        <f t="shared" si="8"/>
        <v>Cathelic Syrian Bank Ltd.</v>
      </c>
      <c r="U27" s="261">
        <v>0</v>
      </c>
      <c r="V27" s="262">
        <v>0</v>
      </c>
      <c r="W27" s="263">
        <v>393</v>
      </c>
      <c r="X27" s="264">
        <v>2.4</v>
      </c>
      <c r="Y27" s="261">
        <v>0</v>
      </c>
      <c r="Z27" s="262">
        <v>0</v>
      </c>
      <c r="AA27" s="263">
        <v>0</v>
      </c>
      <c r="AB27" s="264">
        <v>0</v>
      </c>
      <c r="AC27" s="265">
        <f t="shared" si="9"/>
        <v>0</v>
      </c>
      <c r="AD27" s="265">
        <f t="shared" si="9"/>
        <v>0</v>
      </c>
      <c r="AE27" s="265">
        <f t="shared" si="9"/>
        <v>5833</v>
      </c>
      <c r="AF27" s="265">
        <f t="shared" si="9"/>
        <v>87.58</v>
      </c>
      <c r="AG27" s="259"/>
      <c r="AH27" s="259"/>
      <c r="AI27" s="259"/>
      <c r="AJ27" s="259"/>
      <c r="AK27" s="259"/>
      <c r="AL27" s="259"/>
      <c r="AM27" s="259"/>
      <c r="AN27" s="259"/>
    </row>
    <row r="28" spans="1:40" s="69" customFormat="1" ht="14.25" x14ac:dyDescent="0.2">
      <c r="A28" s="75">
        <v>17</v>
      </c>
      <c r="B28" s="260" t="s">
        <v>37</v>
      </c>
      <c r="C28" s="261">
        <v>5</v>
      </c>
      <c r="D28" s="262">
        <v>7.4999999999999997E-2</v>
      </c>
      <c r="E28" s="263">
        <v>40</v>
      </c>
      <c r="F28" s="264">
        <v>2.8064</v>
      </c>
      <c r="G28" s="261">
        <v>54</v>
      </c>
      <c r="H28" s="262">
        <v>1.2604</v>
      </c>
      <c r="I28" s="263">
        <v>195</v>
      </c>
      <c r="J28" s="264">
        <v>10.3591</v>
      </c>
      <c r="K28" s="261">
        <v>1</v>
      </c>
      <c r="L28" s="262">
        <v>0.01</v>
      </c>
      <c r="M28" s="263">
        <v>1</v>
      </c>
      <c r="N28" s="264">
        <v>1.01E-2</v>
      </c>
      <c r="O28" s="261">
        <v>0</v>
      </c>
      <c r="P28" s="262">
        <v>0</v>
      </c>
      <c r="Q28" s="263">
        <v>0</v>
      </c>
      <c r="R28" s="264">
        <v>0</v>
      </c>
      <c r="S28" s="75">
        <f t="shared" si="10"/>
        <v>17</v>
      </c>
      <c r="T28" s="260" t="str">
        <f t="shared" si="8"/>
        <v>City Union Bank Ltd</v>
      </c>
      <c r="U28" s="261">
        <v>0</v>
      </c>
      <c r="V28" s="262">
        <v>0</v>
      </c>
      <c r="W28" s="263">
        <v>2</v>
      </c>
      <c r="X28" s="264">
        <v>0.14979999999999999</v>
      </c>
      <c r="Y28" s="261">
        <v>0</v>
      </c>
      <c r="Z28" s="262">
        <v>0</v>
      </c>
      <c r="AA28" s="263">
        <v>0</v>
      </c>
      <c r="AB28" s="264">
        <v>0</v>
      </c>
      <c r="AC28" s="265">
        <f t="shared" si="9"/>
        <v>60</v>
      </c>
      <c r="AD28" s="265">
        <f t="shared" si="9"/>
        <v>1.3453999999999999</v>
      </c>
      <c r="AE28" s="265">
        <f t="shared" si="9"/>
        <v>238</v>
      </c>
      <c r="AF28" s="265">
        <f t="shared" si="9"/>
        <v>13.3254</v>
      </c>
      <c r="AG28" s="259"/>
      <c r="AH28" s="259"/>
      <c r="AI28" s="259"/>
      <c r="AJ28" s="259"/>
      <c r="AK28" s="259"/>
      <c r="AL28" s="259"/>
      <c r="AM28" s="259"/>
      <c r="AN28" s="259"/>
    </row>
    <row r="29" spans="1:40" s="69" customFormat="1" ht="14.25" x14ac:dyDescent="0.2">
      <c r="A29" s="75">
        <v>18</v>
      </c>
      <c r="B29" s="260" t="s">
        <v>38</v>
      </c>
      <c r="C29" s="261">
        <v>0</v>
      </c>
      <c r="D29" s="262">
        <v>0</v>
      </c>
      <c r="E29" s="263">
        <v>560</v>
      </c>
      <c r="F29" s="264">
        <v>11.8</v>
      </c>
      <c r="G29" s="261">
        <v>0</v>
      </c>
      <c r="H29" s="262">
        <v>0</v>
      </c>
      <c r="I29" s="263">
        <v>829</v>
      </c>
      <c r="J29" s="264">
        <v>10.199999999999999</v>
      </c>
      <c r="K29" s="261">
        <v>0</v>
      </c>
      <c r="L29" s="262">
        <v>0</v>
      </c>
      <c r="M29" s="263">
        <v>0</v>
      </c>
      <c r="N29" s="264">
        <v>0</v>
      </c>
      <c r="O29" s="261">
        <v>0</v>
      </c>
      <c r="P29" s="262">
        <v>0</v>
      </c>
      <c r="Q29" s="263">
        <v>0</v>
      </c>
      <c r="R29" s="264">
        <v>0</v>
      </c>
      <c r="S29" s="75">
        <f t="shared" si="10"/>
        <v>18</v>
      </c>
      <c r="T29" s="260" t="str">
        <f t="shared" si="8"/>
        <v>Dhanalaxmi Bank Ltd.</v>
      </c>
      <c r="U29" s="261">
        <v>0</v>
      </c>
      <c r="V29" s="262">
        <v>0</v>
      </c>
      <c r="W29" s="263">
        <v>0</v>
      </c>
      <c r="X29" s="264">
        <v>0</v>
      </c>
      <c r="Y29" s="261">
        <v>0</v>
      </c>
      <c r="Z29" s="262">
        <v>0</v>
      </c>
      <c r="AA29" s="263">
        <v>0</v>
      </c>
      <c r="AB29" s="264">
        <v>0</v>
      </c>
      <c r="AC29" s="265">
        <f t="shared" si="9"/>
        <v>0</v>
      </c>
      <c r="AD29" s="265">
        <f t="shared" si="9"/>
        <v>0</v>
      </c>
      <c r="AE29" s="265">
        <f t="shared" si="9"/>
        <v>1389</v>
      </c>
      <c r="AF29" s="265">
        <f t="shared" si="9"/>
        <v>22</v>
      </c>
      <c r="AG29" s="259"/>
      <c r="AH29" s="259"/>
      <c r="AI29" s="259"/>
      <c r="AJ29" s="259"/>
      <c r="AK29" s="259"/>
      <c r="AL29" s="259"/>
      <c r="AM29" s="259"/>
      <c r="AN29" s="259"/>
    </row>
    <row r="30" spans="1:40" s="69" customFormat="1" ht="14.25" x14ac:dyDescent="0.2">
      <c r="A30" s="75">
        <v>19</v>
      </c>
      <c r="B30" s="260" t="s">
        <v>39</v>
      </c>
      <c r="C30" s="261">
        <v>4459</v>
      </c>
      <c r="D30" s="262">
        <v>111.871</v>
      </c>
      <c r="E30" s="263">
        <v>7472</v>
      </c>
      <c r="F30" s="264">
        <v>415.94979999999998</v>
      </c>
      <c r="G30" s="261">
        <v>12148</v>
      </c>
      <c r="H30" s="262">
        <v>252.26929999999999</v>
      </c>
      <c r="I30" s="263">
        <v>15735</v>
      </c>
      <c r="J30" s="264">
        <v>409.02440000000001</v>
      </c>
      <c r="K30" s="261">
        <v>18</v>
      </c>
      <c r="L30" s="262">
        <v>22.013999999999999</v>
      </c>
      <c r="M30" s="263">
        <v>54</v>
      </c>
      <c r="N30" s="264">
        <v>30.09</v>
      </c>
      <c r="O30" s="261">
        <v>4</v>
      </c>
      <c r="P30" s="262">
        <v>7.3800000000000004E-2</v>
      </c>
      <c r="Q30" s="263">
        <v>3</v>
      </c>
      <c r="R30" s="264">
        <v>6.4100000000000004E-2</v>
      </c>
      <c r="S30" s="75">
        <f t="shared" si="10"/>
        <v>19</v>
      </c>
      <c r="T30" s="260" t="str">
        <f t="shared" si="8"/>
        <v>Federal Bank Ltd.</v>
      </c>
      <c r="U30" s="261">
        <v>0</v>
      </c>
      <c r="V30" s="262">
        <v>0</v>
      </c>
      <c r="W30" s="263">
        <v>0</v>
      </c>
      <c r="X30" s="264">
        <v>0</v>
      </c>
      <c r="Y30" s="261">
        <v>0</v>
      </c>
      <c r="Z30" s="262">
        <v>0</v>
      </c>
      <c r="AA30" s="263">
        <v>0</v>
      </c>
      <c r="AB30" s="264">
        <v>0</v>
      </c>
      <c r="AC30" s="265">
        <f t="shared" si="9"/>
        <v>16629</v>
      </c>
      <c r="AD30" s="265">
        <f t="shared" si="9"/>
        <v>386.22809999999998</v>
      </c>
      <c r="AE30" s="265">
        <f t="shared" si="9"/>
        <v>23264</v>
      </c>
      <c r="AF30" s="265">
        <f t="shared" si="9"/>
        <v>855.12830000000008</v>
      </c>
      <c r="AG30" s="259"/>
      <c r="AH30" s="259"/>
      <c r="AI30" s="259"/>
      <c r="AJ30" s="259"/>
      <c r="AK30" s="259"/>
      <c r="AL30" s="259"/>
      <c r="AM30" s="259"/>
      <c r="AN30" s="259"/>
    </row>
    <row r="31" spans="1:40" s="69" customFormat="1" ht="14.25" x14ac:dyDescent="0.2">
      <c r="A31" s="75">
        <v>20</v>
      </c>
      <c r="B31" s="260" t="s">
        <v>40</v>
      </c>
      <c r="C31" s="268">
        <v>18</v>
      </c>
      <c r="D31" s="262">
        <v>0.96179999999999999</v>
      </c>
      <c r="E31" s="263">
        <v>18</v>
      </c>
      <c r="F31" s="264">
        <v>0.96179999999999999</v>
      </c>
      <c r="G31" s="261">
        <v>966</v>
      </c>
      <c r="H31" s="262">
        <v>253.4385</v>
      </c>
      <c r="I31" s="263">
        <v>966</v>
      </c>
      <c r="J31" s="264">
        <v>253.4385</v>
      </c>
      <c r="K31" s="261">
        <v>1</v>
      </c>
      <c r="L31" s="262">
        <v>0.11899999999999999</v>
      </c>
      <c r="M31" s="263">
        <v>1</v>
      </c>
      <c r="N31" s="264">
        <v>0.11899999999999999</v>
      </c>
      <c r="O31" s="261">
        <v>0</v>
      </c>
      <c r="P31" s="262">
        <v>0</v>
      </c>
      <c r="Q31" s="263">
        <v>0</v>
      </c>
      <c r="R31" s="264">
        <v>0</v>
      </c>
      <c r="S31" s="75">
        <f t="shared" si="10"/>
        <v>20</v>
      </c>
      <c r="T31" s="260" t="str">
        <f t="shared" si="8"/>
        <v>J and K Bank Ltd</v>
      </c>
      <c r="U31" s="261">
        <v>3</v>
      </c>
      <c r="V31" s="262">
        <v>0.1323</v>
      </c>
      <c r="W31" s="263">
        <v>3</v>
      </c>
      <c r="X31" s="264">
        <v>0.1323</v>
      </c>
      <c r="Y31" s="261">
        <v>0</v>
      </c>
      <c r="Z31" s="262">
        <v>0</v>
      </c>
      <c r="AA31" s="263">
        <v>0</v>
      </c>
      <c r="AB31" s="264">
        <v>0</v>
      </c>
      <c r="AC31" s="265">
        <f t="shared" si="9"/>
        <v>988</v>
      </c>
      <c r="AD31" s="265">
        <f t="shared" si="9"/>
        <v>254.6516</v>
      </c>
      <c r="AE31" s="265">
        <f t="shared" si="9"/>
        <v>988</v>
      </c>
      <c r="AF31" s="265">
        <f t="shared" si="9"/>
        <v>254.6516</v>
      </c>
      <c r="AG31" s="259"/>
      <c r="AH31" s="259"/>
      <c r="AI31" s="259"/>
      <c r="AJ31" s="259"/>
      <c r="AK31" s="259"/>
      <c r="AL31" s="259"/>
      <c r="AM31" s="259"/>
      <c r="AN31" s="259"/>
    </row>
    <row r="32" spans="1:40" s="69" customFormat="1" ht="14.25" x14ac:dyDescent="0.2">
      <c r="A32" s="75">
        <v>21</v>
      </c>
      <c r="B32" s="260" t="s">
        <v>41</v>
      </c>
      <c r="C32" s="261">
        <v>36</v>
      </c>
      <c r="D32" s="262">
        <v>0.98</v>
      </c>
      <c r="E32" s="263">
        <v>945</v>
      </c>
      <c r="F32" s="264">
        <v>9.8699999999999992</v>
      </c>
      <c r="G32" s="261">
        <v>144</v>
      </c>
      <c r="H32" s="262">
        <v>3.41</v>
      </c>
      <c r="I32" s="263">
        <v>1812</v>
      </c>
      <c r="J32" s="264">
        <v>22.29</v>
      </c>
      <c r="K32" s="261">
        <v>0</v>
      </c>
      <c r="L32" s="262">
        <v>0</v>
      </c>
      <c r="M32" s="263">
        <v>81</v>
      </c>
      <c r="N32" s="264">
        <v>1.93</v>
      </c>
      <c r="O32" s="261">
        <v>2</v>
      </c>
      <c r="P32" s="262">
        <v>5.5500000000000001E-2</v>
      </c>
      <c r="Q32" s="263">
        <v>93</v>
      </c>
      <c r="R32" s="264">
        <v>2.84</v>
      </c>
      <c r="S32" s="75">
        <f t="shared" si="10"/>
        <v>21</v>
      </c>
      <c r="T32" s="260" t="str">
        <f t="shared" si="8"/>
        <v>Karur Vysya Bank Ltd.</v>
      </c>
      <c r="U32" s="261">
        <v>4</v>
      </c>
      <c r="V32" s="262">
        <v>0.13</v>
      </c>
      <c r="W32" s="263">
        <v>2839</v>
      </c>
      <c r="X32" s="264">
        <v>57.21</v>
      </c>
      <c r="Y32" s="261">
        <v>0</v>
      </c>
      <c r="Z32" s="262">
        <v>0</v>
      </c>
      <c r="AA32" s="263">
        <v>0</v>
      </c>
      <c r="AB32" s="264">
        <v>0</v>
      </c>
      <c r="AC32" s="265">
        <f t="shared" si="9"/>
        <v>186</v>
      </c>
      <c r="AD32" s="265">
        <f t="shared" si="9"/>
        <v>4.5755000000000008</v>
      </c>
      <c r="AE32" s="265">
        <f t="shared" si="9"/>
        <v>5770</v>
      </c>
      <c r="AF32" s="265">
        <f t="shared" si="9"/>
        <v>94.139999999999986</v>
      </c>
      <c r="AG32" s="259"/>
      <c r="AH32" s="259"/>
      <c r="AI32" s="259"/>
      <c r="AJ32" s="259"/>
      <c r="AK32" s="259"/>
      <c r="AL32" s="259"/>
      <c r="AM32" s="259"/>
      <c r="AN32" s="259"/>
    </row>
    <row r="33" spans="1:40" s="69" customFormat="1" ht="14.25" x14ac:dyDescent="0.2">
      <c r="A33" s="75">
        <v>22</v>
      </c>
      <c r="B33" s="260" t="s">
        <v>42</v>
      </c>
      <c r="C33" s="261">
        <v>62</v>
      </c>
      <c r="D33" s="262">
        <v>0.65</v>
      </c>
      <c r="E33" s="263">
        <v>41</v>
      </c>
      <c r="F33" s="264">
        <v>0.96</v>
      </c>
      <c r="G33" s="261">
        <v>315</v>
      </c>
      <c r="H33" s="262">
        <v>45.87</v>
      </c>
      <c r="I33" s="263">
        <v>127</v>
      </c>
      <c r="J33" s="264">
        <v>1.98</v>
      </c>
      <c r="K33" s="261">
        <v>2</v>
      </c>
      <c r="L33" s="262">
        <v>0.01</v>
      </c>
      <c r="M33" s="263">
        <v>0</v>
      </c>
      <c r="N33" s="264">
        <v>0</v>
      </c>
      <c r="O33" s="261">
        <v>0</v>
      </c>
      <c r="P33" s="262">
        <v>0</v>
      </c>
      <c r="Q33" s="263">
        <v>0</v>
      </c>
      <c r="R33" s="264">
        <v>0</v>
      </c>
      <c r="S33" s="75">
        <f t="shared" si="10"/>
        <v>22</v>
      </c>
      <c r="T33" s="260" t="str">
        <f t="shared" si="8"/>
        <v>Lakshmi Vilas Bank Ltd</v>
      </c>
      <c r="U33" s="261">
        <v>136</v>
      </c>
      <c r="V33" s="262">
        <v>0.97</v>
      </c>
      <c r="W33" s="263">
        <v>4</v>
      </c>
      <c r="X33" s="264">
        <v>0.02</v>
      </c>
      <c r="Y33" s="261">
        <v>0</v>
      </c>
      <c r="Z33" s="262">
        <v>0</v>
      </c>
      <c r="AA33" s="263">
        <v>0</v>
      </c>
      <c r="AB33" s="264">
        <v>0</v>
      </c>
      <c r="AC33" s="265">
        <f t="shared" si="9"/>
        <v>515</v>
      </c>
      <c r="AD33" s="265">
        <f t="shared" si="9"/>
        <v>47.499999999999993</v>
      </c>
      <c r="AE33" s="265">
        <f t="shared" si="9"/>
        <v>172</v>
      </c>
      <c r="AF33" s="265">
        <f t="shared" si="9"/>
        <v>2.96</v>
      </c>
      <c r="AG33" s="259"/>
      <c r="AH33" s="259"/>
      <c r="AI33" s="259"/>
      <c r="AJ33" s="259"/>
      <c r="AK33" s="259"/>
      <c r="AL33" s="259"/>
      <c r="AM33" s="259"/>
      <c r="AN33" s="259"/>
    </row>
    <row r="34" spans="1:40" s="69" customFormat="1" ht="14.25" x14ac:dyDescent="0.2">
      <c r="A34" s="75">
        <v>23</v>
      </c>
      <c r="B34" s="260" t="s">
        <v>43</v>
      </c>
      <c r="C34" s="261">
        <v>77</v>
      </c>
      <c r="D34" s="262">
        <v>0.29909999999999998</v>
      </c>
      <c r="E34" s="263">
        <v>424</v>
      </c>
      <c r="F34" s="264">
        <v>1.3193999999999999</v>
      </c>
      <c r="G34" s="261">
        <v>1234</v>
      </c>
      <c r="H34" s="262">
        <v>3.6636000000000002</v>
      </c>
      <c r="I34" s="263">
        <v>10106</v>
      </c>
      <c r="J34" s="264">
        <v>32.509900000000002</v>
      </c>
      <c r="K34" s="261">
        <v>1</v>
      </c>
      <c r="L34" s="262">
        <v>1.1999999999999999E-3</v>
      </c>
      <c r="M34" s="263">
        <v>20</v>
      </c>
      <c r="N34" s="264">
        <v>4.1000000000000002E-2</v>
      </c>
      <c r="O34" s="261">
        <v>2</v>
      </c>
      <c r="P34" s="262">
        <v>5.1999999999999998E-3</v>
      </c>
      <c r="Q34" s="263">
        <v>35</v>
      </c>
      <c r="R34" s="264">
        <v>0.10580000000000001</v>
      </c>
      <c r="S34" s="75">
        <f t="shared" si="10"/>
        <v>23</v>
      </c>
      <c r="T34" s="260" t="str">
        <f t="shared" si="8"/>
        <v xml:space="preserve">Ratnakar Bank Ltd </v>
      </c>
      <c r="U34" s="261">
        <v>1</v>
      </c>
      <c r="V34" s="262">
        <v>4.0000000000000001E-3</v>
      </c>
      <c r="W34" s="263">
        <v>8</v>
      </c>
      <c r="X34" s="264">
        <v>4.7199999999999999E-2</v>
      </c>
      <c r="Y34" s="261">
        <v>0</v>
      </c>
      <c r="Z34" s="262">
        <v>0</v>
      </c>
      <c r="AA34" s="263">
        <v>4</v>
      </c>
      <c r="AB34" s="264">
        <v>5.3699999999999998E-2</v>
      </c>
      <c r="AC34" s="265">
        <f t="shared" si="9"/>
        <v>1315</v>
      </c>
      <c r="AD34" s="265">
        <f t="shared" si="9"/>
        <v>3.9731000000000001</v>
      </c>
      <c r="AE34" s="265">
        <f t="shared" si="9"/>
        <v>10597</v>
      </c>
      <c r="AF34" s="265">
        <f t="shared" si="9"/>
        <v>34.076999999999998</v>
      </c>
      <c r="AG34" s="259"/>
      <c r="AH34" s="259"/>
      <c r="AI34" s="259"/>
      <c r="AJ34" s="259"/>
      <c r="AK34" s="259"/>
      <c r="AL34" s="259"/>
      <c r="AM34" s="259"/>
      <c r="AN34" s="259"/>
    </row>
    <row r="35" spans="1:40" s="69" customFormat="1" ht="14.25" x14ac:dyDescent="0.2">
      <c r="A35" s="75">
        <v>24</v>
      </c>
      <c r="B35" s="260" t="s">
        <v>44</v>
      </c>
      <c r="C35" s="261">
        <v>1536</v>
      </c>
      <c r="D35" s="262">
        <v>32.03</v>
      </c>
      <c r="E35" s="263">
        <v>2429</v>
      </c>
      <c r="F35" s="264">
        <v>113.92</v>
      </c>
      <c r="G35" s="261">
        <v>3877</v>
      </c>
      <c r="H35" s="262">
        <v>62.51</v>
      </c>
      <c r="I35" s="263">
        <v>5563</v>
      </c>
      <c r="J35" s="264">
        <v>100.76</v>
      </c>
      <c r="K35" s="261">
        <v>5</v>
      </c>
      <c r="L35" s="262">
        <v>0.06</v>
      </c>
      <c r="M35" s="263">
        <v>11</v>
      </c>
      <c r="N35" s="264">
        <v>0.09</v>
      </c>
      <c r="O35" s="261">
        <v>13</v>
      </c>
      <c r="P35" s="262">
        <v>0.37</v>
      </c>
      <c r="Q35" s="263">
        <v>15</v>
      </c>
      <c r="R35" s="264">
        <v>0.28000000000000003</v>
      </c>
      <c r="S35" s="75">
        <f t="shared" si="10"/>
        <v>24</v>
      </c>
      <c r="T35" s="260" t="str">
        <f t="shared" si="8"/>
        <v>South Indian Bank Ltd</v>
      </c>
      <c r="U35" s="261">
        <v>1</v>
      </c>
      <c r="V35" s="262">
        <v>0.01</v>
      </c>
      <c r="W35" s="263">
        <v>1</v>
      </c>
      <c r="X35" s="264">
        <v>0.1</v>
      </c>
      <c r="Y35" s="261">
        <v>22</v>
      </c>
      <c r="Z35" s="262">
        <v>0.28000000000000003</v>
      </c>
      <c r="AA35" s="263">
        <v>25</v>
      </c>
      <c r="AB35" s="264">
        <v>0.41</v>
      </c>
      <c r="AC35" s="265">
        <f t="shared" si="9"/>
        <v>5454</v>
      </c>
      <c r="AD35" s="265">
        <f t="shared" si="9"/>
        <v>95.26</v>
      </c>
      <c r="AE35" s="265">
        <f t="shared" si="9"/>
        <v>8044</v>
      </c>
      <c r="AF35" s="265">
        <f t="shared" si="9"/>
        <v>215.56</v>
      </c>
      <c r="AG35" s="259"/>
      <c r="AH35" s="259"/>
      <c r="AI35" s="259"/>
      <c r="AJ35" s="259"/>
      <c r="AK35" s="259"/>
      <c r="AL35" s="259"/>
      <c r="AM35" s="259"/>
      <c r="AN35" s="259"/>
    </row>
    <row r="36" spans="1:40" s="69" customFormat="1" ht="14.25" x14ac:dyDescent="0.2">
      <c r="A36" s="75">
        <v>25</v>
      </c>
      <c r="B36" s="260" t="s">
        <v>45</v>
      </c>
      <c r="C36" s="261">
        <v>124</v>
      </c>
      <c r="D36" s="262">
        <v>8.2828999999999997</v>
      </c>
      <c r="E36" s="263">
        <v>252</v>
      </c>
      <c r="F36" s="264">
        <v>20.1098</v>
      </c>
      <c r="G36" s="261">
        <v>1277</v>
      </c>
      <c r="H36" s="262">
        <v>36.869799999999998</v>
      </c>
      <c r="I36" s="263">
        <v>1733</v>
      </c>
      <c r="J36" s="264">
        <v>48.222700000000003</v>
      </c>
      <c r="K36" s="261">
        <v>0</v>
      </c>
      <c r="L36" s="262">
        <v>0</v>
      </c>
      <c r="M36" s="263">
        <v>0</v>
      </c>
      <c r="N36" s="264">
        <v>0</v>
      </c>
      <c r="O36" s="261">
        <v>0</v>
      </c>
      <c r="P36" s="262">
        <v>0</v>
      </c>
      <c r="Q36" s="263">
        <v>0</v>
      </c>
      <c r="R36" s="264">
        <v>0</v>
      </c>
      <c r="S36" s="75">
        <f t="shared" si="10"/>
        <v>25</v>
      </c>
      <c r="T36" s="260" t="str">
        <f t="shared" si="8"/>
        <v>Tamil Nadu Merchantile Bank Ltd.</v>
      </c>
      <c r="U36" s="261">
        <v>0</v>
      </c>
      <c r="V36" s="262">
        <v>0</v>
      </c>
      <c r="W36" s="263">
        <v>58</v>
      </c>
      <c r="X36" s="264">
        <v>7.41</v>
      </c>
      <c r="Y36" s="261">
        <v>0</v>
      </c>
      <c r="Z36" s="262">
        <v>0</v>
      </c>
      <c r="AA36" s="263">
        <v>0</v>
      </c>
      <c r="AB36" s="264">
        <v>0</v>
      </c>
      <c r="AC36" s="265">
        <f t="shared" si="9"/>
        <v>1401</v>
      </c>
      <c r="AD36" s="265">
        <f t="shared" si="9"/>
        <v>45.152699999999996</v>
      </c>
      <c r="AE36" s="265">
        <f t="shared" si="9"/>
        <v>2043</v>
      </c>
      <c r="AF36" s="265">
        <f t="shared" si="9"/>
        <v>75.742500000000007</v>
      </c>
      <c r="AG36" s="259"/>
      <c r="AH36" s="259"/>
      <c r="AI36" s="259"/>
      <c r="AJ36" s="259"/>
      <c r="AK36" s="259"/>
      <c r="AL36" s="259"/>
      <c r="AM36" s="259"/>
      <c r="AN36" s="259"/>
    </row>
    <row r="37" spans="1:40" s="69" customFormat="1" ht="15.75" customHeight="1" x14ac:dyDescent="0.2">
      <c r="A37" s="75">
        <v>26</v>
      </c>
      <c r="B37" s="260" t="s">
        <v>46</v>
      </c>
      <c r="C37" s="261">
        <v>699</v>
      </c>
      <c r="D37" s="262">
        <v>2.09</v>
      </c>
      <c r="E37" s="263">
        <v>7120</v>
      </c>
      <c r="F37" s="264">
        <v>19.27</v>
      </c>
      <c r="G37" s="261">
        <v>55682</v>
      </c>
      <c r="H37" s="262">
        <v>171.46</v>
      </c>
      <c r="I37" s="263">
        <v>434825</v>
      </c>
      <c r="J37" s="264">
        <v>897.84</v>
      </c>
      <c r="K37" s="261">
        <v>0</v>
      </c>
      <c r="L37" s="262">
        <v>0</v>
      </c>
      <c r="M37" s="263">
        <v>8</v>
      </c>
      <c r="N37" s="264">
        <v>0.09</v>
      </c>
      <c r="O37" s="261">
        <v>0</v>
      </c>
      <c r="P37" s="262">
        <v>0</v>
      </c>
      <c r="Q37" s="263">
        <v>7</v>
      </c>
      <c r="R37" s="264">
        <v>0</v>
      </c>
      <c r="S37" s="75">
        <f t="shared" si="10"/>
        <v>26</v>
      </c>
      <c r="T37" s="260" t="str">
        <f t="shared" si="8"/>
        <v>IndusInd Bank</v>
      </c>
      <c r="U37" s="261">
        <v>1</v>
      </c>
      <c r="V37" s="262">
        <v>0.03</v>
      </c>
      <c r="W37" s="263">
        <v>27</v>
      </c>
      <c r="X37" s="264">
        <v>0.69</v>
      </c>
      <c r="Y37" s="261">
        <v>0</v>
      </c>
      <c r="Z37" s="262">
        <v>0</v>
      </c>
      <c r="AA37" s="263">
        <v>2</v>
      </c>
      <c r="AB37" s="264">
        <v>0</v>
      </c>
      <c r="AC37" s="265">
        <f t="shared" si="9"/>
        <v>56382</v>
      </c>
      <c r="AD37" s="265">
        <f t="shared" si="9"/>
        <v>173.58</v>
      </c>
      <c r="AE37" s="265">
        <f t="shared" si="9"/>
        <v>441989</v>
      </c>
      <c r="AF37" s="265">
        <f t="shared" si="9"/>
        <v>917.8900000000001</v>
      </c>
      <c r="AG37" s="259"/>
      <c r="AH37" s="259"/>
      <c r="AI37" s="259"/>
      <c r="AJ37" s="259"/>
      <c r="AK37" s="259"/>
      <c r="AL37" s="259"/>
      <c r="AM37" s="259"/>
      <c r="AN37" s="259"/>
    </row>
    <row r="38" spans="1:40" s="69" customFormat="1" ht="15.75" customHeight="1" x14ac:dyDescent="0.2">
      <c r="A38" s="75">
        <v>27</v>
      </c>
      <c r="B38" s="260" t="s">
        <v>47</v>
      </c>
      <c r="C38" s="261">
        <v>364</v>
      </c>
      <c r="D38" s="262">
        <v>3.4944999999999999</v>
      </c>
      <c r="E38" s="263">
        <v>3084</v>
      </c>
      <c r="F38" s="264">
        <v>41.272799999999997</v>
      </c>
      <c r="G38" s="261">
        <v>3395</v>
      </c>
      <c r="H38" s="262">
        <v>38.825899999999997</v>
      </c>
      <c r="I38" s="263">
        <v>44274</v>
      </c>
      <c r="J38" s="264">
        <v>319.22309999999999</v>
      </c>
      <c r="K38" s="261">
        <v>0</v>
      </c>
      <c r="L38" s="262">
        <v>0</v>
      </c>
      <c r="M38" s="263">
        <v>20</v>
      </c>
      <c r="N38" s="264">
        <v>0.1971</v>
      </c>
      <c r="O38" s="261">
        <v>0</v>
      </c>
      <c r="P38" s="262">
        <v>0</v>
      </c>
      <c r="Q38" s="263">
        <v>4</v>
      </c>
      <c r="R38" s="264">
        <v>7.6200000000000004E-2</v>
      </c>
      <c r="S38" s="75">
        <f t="shared" si="10"/>
        <v>27</v>
      </c>
      <c r="T38" s="260" t="str">
        <f t="shared" si="8"/>
        <v>HDFC Bank Ltd</v>
      </c>
      <c r="U38" s="261">
        <v>9</v>
      </c>
      <c r="V38" s="262">
        <v>0.26329999999999998</v>
      </c>
      <c r="W38" s="263">
        <v>64</v>
      </c>
      <c r="X38" s="264">
        <v>2.4904999999999999</v>
      </c>
      <c r="Y38" s="261">
        <v>0</v>
      </c>
      <c r="Z38" s="262">
        <v>0</v>
      </c>
      <c r="AA38" s="263">
        <v>2</v>
      </c>
      <c r="AB38" s="264">
        <v>3.78E-2</v>
      </c>
      <c r="AC38" s="265">
        <f t="shared" si="9"/>
        <v>3768</v>
      </c>
      <c r="AD38" s="265">
        <f t="shared" si="9"/>
        <v>42.5837</v>
      </c>
      <c r="AE38" s="265">
        <f t="shared" si="9"/>
        <v>47448</v>
      </c>
      <c r="AF38" s="265">
        <f t="shared" si="9"/>
        <v>363.29749999999996</v>
      </c>
      <c r="AG38" s="259"/>
      <c r="AH38" s="259"/>
      <c r="AI38" s="259"/>
      <c r="AJ38" s="259"/>
      <c r="AK38" s="259"/>
      <c r="AL38" s="259"/>
      <c r="AM38" s="259"/>
      <c r="AN38" s="259"/>
    </row>
    <row r="39" spans="1:40" s="69" customFormat="1" ht="15.75" customHeight="1" x14ac:dyDescent="0.2">
      <c r="A39" s="75">
        <v>28</v>
      </c>
      <c r="B39" s="260" t="s">
        <v>48</v>
      </c>
      <c r="C39" s="261">
        <v>72</v>
      </c>
      <c r="D39" s="262">
        <v>2.84</v>
      </c>
      <c r="E39" s="263">
        <v>1617</v>
      </c>
      <c r="F39" s="264">
        <v>69.599999999999994</v>
      </c>
      <c r="G39" s="261">
        <v>1345</v>
      </c>
      <c r="H39" s="262">
        <v>37.56</v>
      </c>
      <c r="I39" s="263">
        <v>11951</v>
      </c>
      <c r="J39" s="264">
        <v>191.47</v>
      </c>
      <c r="K39" s="261">
        <v>2</v>
      </c>
      <c r="L39" s="262">
        <v>2.8500000000000001E-2</v>
      </c>
      <c r="M39" s="263">
        <v>11</v>
      </c>
      <c r="N39" s="264">
        <v>0.88</v>
      </c>
      <c r="O39" s="261">
        <v>1</v>
      </c>
      <c r="P39" s="262">
        <v>0.01</v>
      </c>
      <c r="Q39" s="263">
        <v>5</v>
      </c>
      <c r="R39" s="264">
        <v>9.2399999999999996E-2</v>
      </c>
      <c r="S39" s="75">
        <f t="shared" si="10"/>
        <v>28</v>
      </c>
      <c r="T39" s="260" t="str">
        <f t="shared" si="8"/>
        <v xml:space="preserve">Axis Bank Ltd </v>
      </c>
      <c r="U39" s="261">
        <v>0</v>
      </c>
      <c r="V39" s="262">
        <v>0</v>
      </c>
      <c r="W39" s="263">
        <v>0</v>
      </c>
      <c r="X39" s="264">
        <v>0</v>
      </c>
      <c r="Y39" s="261">
        <v>0</v>
      </c>
      <c r="Z39" s="262">
        <v>0</v>
      </c>
      <c r="AA39" s="263">
        <v>2</v>
      </c>
      <c r="AB39" s="264">
        <v>0.22</v>
      </c>
      <c r="AC39" s="265">
        <f t="shared" si="9"/>
        <v>1420</v>
      </c>
      <c r="AD39" s="265">
        <f t="shared" si="9"/>
        <v>40.438500000000005</v>
      </c>
      <c r="AE39" s="265">
        <f t="shared" si="9"/>
        <v>13586</v>
      </c>
      <c r="AF39" s="265">
        <f t="shared" si="9"/>
        <v>262.26240000000001</v>
      </c>
      <c r="AG39" s="259"/>
      <c r="AH39" s="259"/>
      <c r="AI39" s="259"/>
      <c r="AJ39" s="259"/>
      <c r="AK39" s="259"/>
      <c r="AL39" s="259"/>
      <c r="AM39" s="259"/>
      <c r="AN39" s="259"/>
    </row>
    <row r="40" spans="1:40" s="69" customFormat="1" ht="15.75" customHeight="1" x14ac:dyDescent="0.2">
      <c r="A40" s="75">
        <v>29</v>
      </c>
      <c r="B40" s="260" t="s">
        <v>49</v>
      </c>
      <c r="C40" s="261">
        <v>959</v>
      </c>
      <c r="D40" s="262">
        <v>72.31</v>
      </c>
      <c r="E40" s="263">
        <v>6494</v>
      </c>
      <c r="F40" s="264">
        <v>714.48</v>
      </c>
      <c r="G40" s="261">
        <v>9882</v>
      </c>
      <c r="H40" s="262">
        <v>269.92</v>
      </c>
      <c r="I40" s="263">
        <v>25873</v>
      </c>
      <c r="J40" s="264">
        <v>1341.75</v>
      </c>
      <c r="K40" s="261">
        <v>34</v>
      </c>
      <c r="L40" s="262">
        <v>3.21</v>
      </c>
      <c r="M40" s="263">
        <v>247</v>
      </c>
      <c r="N40" s="264">
        <v>39.130000000000003</v>
      </c>
      <c r="O40" s="261">
        <v>27</v>
      </c>
      <c r="P40" s="262">
        <v>1.1200000000000001</v>
      </c>
      <c r="Q40" s="263">
        <v>115</v>
      </c>
      <c r="R40" s="264">
        <v>8.18</v>
      </c>
      <c r="S40" s="75">
        <f t="shared" si="10"/>
        <v>29</v>
      </c>
      <c r="T40" s="260" t="str">
        <f t="shared" si="8"/>
        <v>ICICI Bank Ltd</v>
      </c>
      <c r="U40" s="261">
        <v>34</v>
      </c>
      <c r="V40" s="262">
        <v>14.15</v>
      </c>
      <c r="W40" s="263">
        <v>341</v>
      </c>
      <c r="X40" s="264">
        <v>108.05</v>
      </c>
      <c r="Y40" s="261">
        <v>14</v>
      </c>
      <c r="Z40" s="262">
        <v>0.16</v>
      </c>
      <c r="AA40" s="263">
        <v>45</v>
      </c>
      <c r="AB40" s="264">
        <v>1.67</v>
      </c>
      <c r="AC40" s="265">
        <f t="shared" si="9"/>
        <v>10950</v>
      </c>
      <c r="AD40" s="265">
        <f t="shared" si="9"/>
        <v>360.87</v>
      </c>
      <c r="AE40" s="265">
        <f t="shared" si="9"/>
        <v>33115</v>
      </c>
      <c r="AF40" s="265">
        <f t="shared" si="9"/>
        <v>2213.2600000000002</v>
      </c>
      <c r="AG40" s="259"/>
      <c r="AH40" s="259"/>
      <c r="AI40" s="259"/>
      <c r="AJ40" s="259"/>
      <c r="AK40" s="259"/>
      <c r="AL40" s="259"/>
      <c r="AM40" s="259"/>
      <c r="AN40" s="259"/>
    </row>
    <row r="41" spans="1:40" s="69" customFormat="1" ht="15.75" customHeight="1" x14ac:dyDescent="0.2">
      <c r="A41" s="75">
        <v>30</v>
      </c>
      <c r="B41" s="260" t="s">
        <v>50</v>
      </c>
      <c r="C41" s="261">
        <v>93</v>
      </c>
      <c r="D41" s="262">
        <v>3</v>
      </c>
      <c r="E41" s="263">
        <v>95</v>
      </c>
      <c r="F41" s="264">
        <v>10.25</v>
      </c>
      <c r="G41" s="261">
        <v>1053</v>
      </c>
      <c r="H41" s="262">
        <v>30.81</v>
      </c>
      <c r="I41" s="263">
        <v>388</v>
      </c>
      <c r="J41" s="264">
        <v>95.01</v>
      </c>
      <c r="K41" s="261">
        <v>7</v>
      </c>
      <c r="L41" s="262">
        <v>0.03</v>
      </c>
      <c r="M41" s="263">
        <v>4</v>
      </c>
      <c r="N41" s="264">
        <v>0.42</v>
      </c>
      <c r="O41" s="261">
        <v>24</v>
      </c>
      <c r="P41" s="262">
        <v>7.0000000000000007E-2</v>
      </c>
      <c r="Q41" s="263">
        <v>0</v>
      </c>
      <c r="R41" s="264">
        <v>0</v>
      </c>
      <c r="S41" s="75">
        <f t="shared" si="10"/>
        <v>30</v>
      </c>
      <c r="T41" s="260" t="str">
        <f t="shared" si="8"/>
        <v>YES BANK Ltd.</v>
      </c>
      <c r="U41" s="261">
        <v>32</v>
      </c>
      <c r="V41" s="262">
        <v>40.4</v>
      </c>
      <c r="W41" s="263">
        <v>35</v>
      </c>
      <c r="X41" s="264">
        <v>24.38</v>
      </c>
      <c r="Y41" s="261">
        <v>0</v>
      </c>
      <c r="Z41" s="262">
        <v>0</v>
      </c>
      <c r="AA41" s="263">
        <v>0</v>
      </c>
      <c r="AB41" s="264">
        <v>0</v>
      </c>
      <c r="AC41" s="265">
        <f t="shared" si="9"/>
        <v>1209</v>
      </c>
      <c r="AD41" s="265">
        <f t="shared" si="9"/>
        <v>74.31</v>
      </c>
      <c r="AE41" s="265">
        <f t="shared" si="9"/>
        <v>522</v>
      </c>
      <c r="AF41" s="265">
        <f t="shared" si="9"/>
        <v>130.06</v>
      </c>
      <c r="AG41" s="259"/>
      <c r="AH41" s="259"/>
      <c r="AI41" s="259"/>
      <c r="AJ41" s="259"/>
      <c r="AK41" s="259"/>
      <c r="AL41" s="259"/>
      <c r="AM41" s="259"/>
      <c r="AN41" s="259"/>
    </row>
    <row r="42" spans="1:40" s="69" customFormat="1" ht="15.75" customHeight="1" x14ac:dyDescent="0.2">
      <c r="A42" s="75">
        <v>31</v>
      </c>
      <c r="B42" s="260" t="s">
        <v>51</v>
      </c>
      <c r="C42" s="261">
        <v>118</v>
      </c>
      <c r="D42" s="262">
        <v>0.59399999999999997</v>
      </c>
      <c r="E42" s="263">
        <v>530</v>
      </c>
      <c r="F42" s="264">
        <v>1.3459000000000001</v>
      </c>
      <c r="G42" s="261">
        <v>12352</v>
      </c>
      <c r="H42" s="262">
        <v>42.224499999999999</v>
      </c>
      <c r="I42" s="263">
        <v>48545</v>
      </c>
      <c r="J42" s="264">
        <v>112.2315</v>
      </c>
      <c r="K42" s="261">
        <v>0</v>
      </c>
      <c r="L42" s="262">
        <v>0</v>
      </c>
      <c r="M42" s="263">
        <v>0</v>
      </c>
      <c r="N42" s="264">
        <v>0</v>
      </c>
      <c r="O42" s="261">
        <v>2</v>
      </c>
      <c r="P42" s="262">
        <v>1E-3</v>
      </c>
      <c r="Q42" s="263">
        <v>5</v>
      </c>
      <c r="R42" s="264">
        <v>4.8999999999999998E-3</v>
      </c>
      <c r="S42" s="75">
        <f t="shared" si="10"/>
        <v>31</v>
      </c>
      <c r="T42" s="260" t="str">
        <f t="shared" si="8"/>
        <v>Bandhan Bank</v>
      </c>
      <c r="U42" s="261">
        <v>6</v>
      </c>
      <c r="V42" s="262">
        <v>1.7000000000000001E-2</v>
      </c>
      <c r="W42" s="263">
        <v>6</v>
      </c>
      <c r="X42" s="264">
        <v>1.6299999999999999E-2</v>
      </c>
      <c r="Y42" s="261">
        <v>0</v>
      </c>
      <c r="Z42" s="262">
        <v>0</v>
      </c>
      <c r="AA42" s="263">
        <v>0</v>
      </c>
      <c r="AB42" s="264">
        <v>0</v>
      </c>
      <c r="AC42" s="265">
        <f t="shared" si="9"/>
        <v>12478</v>
      </c>
      <c r="AD42" s="265">
        <f t="shared" si="9"/>
        <v>42.836500000000001</v>
      </c>
      <c r="AE42" s="265">
        <f t="shared" si="9"/>
        <v>49086</v>
      </c>
      <c r="AF42" s="265">
        <f t="shared" si="9"/>
        <v>113.5986</v>
      </c>
      <c r="AG42" s="259"/>
      <c r="AH42" s="259"/>
      <c r="AI42" s="259"/>
      <c r="AJ42" s="259"/>
      <c r="AK42" s="259"/>
      <c r="AL42" s="259"/>
      <c r="AM42" s="259"/>
      <c r="AN42" s="259"/>
    </row>
    <row r="43" spans="1:40" s="69" customFormat="1" ht="15.75" customHeight="1" x14ac:dyDescent="0.2">
      <c r="A43" s="75">
        <v>32</v>
      </c>
      <c r="B43" s="260" t="s">
        <v>52</v>
      </c>
      <c r="C43" s="261">
        <v>8</v>
      </c>
      <c r="D43" s="262">
        <v>2.3199999999999998E-2</v>
      </c>
      <c r="E43" s="263">
        <v>206</v>
      </c>
      <c r="F43" s="264">
        <v>2.4544999999999999</v>
      </c>
      <c r="G43" s="261">
        <v>50</v>
      </c>
      <c r="H43" s="262">
        <v>2.4605999999999999</v>
      </c>
      <c r="I43" s="263">
        <v>3117</v>
      </c>
      <c r="J43" s="264">
        <v>70.232200000000006</v>
      </c>
      <c r="K43" s="261">
        <v>0</v>
      </c>
      <c r="L43" s="262">
        <v>0</v>
      </c>
      <c r="M43" s="263">
        <v>1</v>
      </c>
      <c r="N43" s="264">
        <v>8.4199999999999997E-2</v>
      </c>
      <c r="O43" s="261">
        <v>0</v>
      </c>
      <c r="P43" s="262">
        <v>0</v>
      </c>
      <c r="Q43" s="263">
        <v>1</v>
      </c>
      <c r="R43" s="264">
        <v>4.1599999999999998E-2</v>
      </c>
      <c r="S43" s="75">
        <f t="shared" si="10"/>
        <v>32</v>
      </c>
      <c r="T43" s="260" t="str">
        <f t="shared" si="8"/>
        <v>DCB Bank Ltd</v>
      </c>
      <c r="U43" s="261">
        <v>2</v>
      </c>
      <c r="V43" s="262">
        <v>0.1178</v>
      </c>
      <c r="W43" s="263">
        <v>17</v>
      </c>
      <c r="X43" s="264">
        <v>3.4899</v>
      </c>
      <c r="Y43" s="261">
        <v>0</v>
      </c>
      <c r="Z43" s="262">
        <v>0</v>
      </c>
      <c r="AA43" s="263">
        <v>0</v>
      </c>
      <c r="AB43" s="264">
        <v>0</v>
      </c>
      <c r="AC43" s="265">
        <f t="shared" si="9"/>
        <v>60</v>
      </c>
      <c r="AD43" s="265">
        <f t="shared" si="9"/>
        <v>2.6015999999999999</v>
      </c>
      <c r="AE43" s="265">
        <f t="shared" si="9"/>
        <v>3342</v>
      </c>
      <c r="AF43" s="265">
        <f t="shared" si="9"/>
        <v>76.302400000000006</v>
      </c>
      <c r="AG43" s="259"/>
      <c r="AH43" s="259"/>
      <c r="AI43" s="259"/>
      <c r="AJ43" s="259"/>
      <c r="AK43" s="259"/>
      <c r="AL43" s="259"/>
      <c r="AM43" s="259"/>
      <c r="AN43" s="259"/>
    </row>
    <row r="44" spans="1:40" s="69" customFormat="1" ht="15.75" customHeight="1" x14ac:dyDescent="0.2">
      <c r="A44" s="75">
        <v>33</v>
      </c>
      <c r="B44" s="260" t="s">
        <v>53</v>
      </c>
      <c r="C44" s="261">
        <v>57</v>
      </c>
      <c r="D44" s="262">
        <v>0.18</v>
      </c>
      <c r="E44" s="263">
        <v>812</v>
      </c>
      <c r="F44" s="264">
        <v>10.66</v>
      </c>
      <c r="G44" s="261">
        <v>2593</v>
      </c>
      <c r="H44" s="262">
        <v>11.19</v>
      </c>
      <c r="I44" s="263">
        <v>28207</v>
      </c>
      <c r="J44" s="264">
        <v>107.6</v>
      </c>
      <c r="K44" s="261">
        <v>30</v>
      </c>
      <c r="L44" s="262">
        <v>0.14000000000000001</v>
      </c>
      <c r="M44" s="263">
        <v>170</v>
      </c>
      <c r="N44" s="264">
        <v>2.2000000000000002</v>
      </c>
      <c r="O44" s="261">
        <v>1</v>
      </c>
      <c r="P44" s="262">
        <v>0.01</v>
      </c>
      <c r="Q44" s="263">
        <v>30</v>
      </c>
      <c r="R44" s="264">
        <v>0.03</v>
      </c>
      <c r="S44" s="75">
        <f t="shared" si="10"/>
        <v>33</v>
      </c>
      <c r="T44" s="260" t="str">
        <f t="shared" si="8"/>
        <v xml:space="preserve">IDFC Bank </v>
      </c>
      <c r="U44" s="261">
        <v>6</v>
      </c>
      <c r="V44" s="262">
        <v>0.05</v>
      </c>
      <c r="W44" s="263">
        <v>68</v>
      </c>
      <c r="X44" s="264">
        <v>3.65</v>
      </c>
      <c r="Y44" s="261">
        <v>2</v>
      </c>
      <c r="Z44" s="262">
        <v>0.01</v>
      </c>
      <c r="AA44" s="263">
        <v>8</v>
      </c>
      <c r="AB44" s="264">
        <v>0.02</v>
      </c>
      <c r="AC44" s="265">
        <f t="shared" si="9"/>
        <v>2689</v>
      </c>
      <c r="AD44" s="265">
        <f t="shared" si="9"/>
        <v>11.58</v>
      </c>
      <c r="AE44" s="265">
        <f t="shared" si="9"/>
        <v>29295</v>
      </c>
      <c r="AF44" s="265">
        <f t="shared" si="9"/>
        <v>124.16</v>
      </c>
      <c r="AG44" s="259"/>
      <c r="AH44" s="259"/>
      <c r="AI44" s="259"/>
      <c r="AJ44" s="259"/>
      <c r="AK44" s="259"/>
      <c r="AL44" s="259"/>
      <c r="AM44" s="259"/>
      <c r="AN44" s="259"/>
    </row>
    <row r="45" spans="1:40" s="70" customFormat="1" x14ac:dyDescent="0.25">
      <c r="A45" s="71"/>
      <c r="B45" s="250" t="s">
        <v>54</v>
      </c>
      <c r="C45" s="270">
        <f>SUM(C24:C44)</f>
        <v>10013</v>
      </c>
      <c r="D45" s="271">
        <f t="shared" ref="D45:R45" si="11">SUM(D24:D44)</f>
        <v>273.60829999999999</v>
      </c>
      <c r="E45" s="270">
        <f t="shared" si="11"/>
        <v>41024</v>
      </c>
      <c r="F45" s="271">
        <f t="shared" si="11"/>
        <v>1851.1906000000001</v>
      </c>
      <c r="G45" s="270">
        <f t="shared" si="11"/>
        <v>115431</v>
      </c>
      <c r="H45" s="271">
        <f t="shared" si="11"/>
        <v>1408.0129000000002</v>
      </c>
      <c r="I45" s="270">
        <f t="shared" si="11"/>
        <v>665078</v>
      </c>
      <c r="J45" s="271">
        <f t="shared" si="11"/>
        <v>4858.4988000000012</v>
      </c>
      <c r="K45" s="270">
        <f t="shared" si="11"/>
        <v>122</v>
      </c>
      <c r="L45" s="271">
        <f t="shared" si="11"/>
        <v>28.162700000000005</v>
      </c>
      <c r="M45" s="270">
        <f t="shared" si="11"/>
        <v>700</v>
      </c>
      <c r="N45" s="271">
        <f t="shared" si="11"/>
        <v>86.741400000000013</v>
      </c>
      <c r="O45" s="270">
        <f t="shared" si="11"/>
        <v>88</v>
      </c>
      <c r="P45" s="271">
        <f t="shared" si="11"/>
        <v>2.0971999999999995</v>
      </c>
      <c r="Q45" s="270">
        <f t="shared" si="11"/>
        <v>342</v>
      </c>
      <c r="R45" s="271">
        <f t="shared" si="11"/>
        <v>14.2624</v>
      </c>
      <c r="S45" s="71"/>
      <c r="T45" s="250" t="s">
        <v>54</v>
      </c>
      <c r="U45" s="270">
        <f>SUM(U24:U44)</f>
        <v>500</v>
      </c>
      <c r="V45" s="270">
        <f t="shared" ref="V45:AB45" si="12">SUM(V24:V44)</f>
        <v>100.53809999999999</v>
      </c>
      <c r="W45" s="270">
        <f t="shared" si="12"/>
        <v>4921</v>
      </c>
      <c r="X45" s="270">
        <f t="shared" si="12"/>
        <v>543.77319999999997</v>
      </c>
      <c r="Y45" s="270">
        <f t="shared" si="12"/>
        <v>45</v>
      </c>
      <c r="Z45" s="270">
        <f t="shared" si="12"/>
        <v>0.60000000000000009</v>
      </c>
      <c r="AA45" s="270">
        <f t="shared" si="12"/>
        <v>97</v>
      </c>
      <c r="AB45" s="270">
        <f t="shared" si="12"/>
        <v>2.5615000000000001</v>
      </c>
      <c r="AC45" s="270">
        <f t="shared" si="9"/>
        <v>126199</v>
      </c>
      <c r="AD45" s="270">
        <f t="shared" si="9"/>
        <v>1813.0192</v>
      </c>
      <c r="AE45" s="270">
        <f t="shared" si="9"/>
        <v>712162</v>
      </c>
      <c r="AF45" s="270">
        <f t="shared" si="9"/>
        <v>7357.0279</v>
      </c>
      <c r="AG45" s="272"/>
      <c r="AH45" s="272"/>
      <c r="AI45" s="272"/>
      <c r="AJ45" s="272"/>
      <c r="AK45" s="272"/>
      <c r="AL45" s="272"/>
      <c r="AM45" s="272"/>
      <c r="AN45" s="272"/>
    </row>
    <row r="46" spans="1:40" s="69" customFormat="1" x14ac:dyDescent="0.25">
      <c r="A46" s="71"/>
      <c r="B46" s="250" t="s">
        <v>56</v>
      </c>
      <c r="C46" s="255"/>
      <c r="D46" s="276"/>
      <c r="E46" s="254"/>
      <c r="F46" s="277"/>
      <c r="G46" s="255"/>
      <c r="H46" s="276"/>
      <c r="I46" s="254"/>
      <c r="J46" s="277"/>
      <c r="K46" s="255"/>
      <c r="L46" s="276"/>
      <c r="M46" s="254"/>
      <c r="N46" s="277"/>
      <c r="O46" s="255"/>
      <c r="P46" s="276"/>
      <c r="Q46" s="254"/>
      <c r="R46" s="277"/>
      <c r="S46" s="71"/>
      <c r="T46" s="250" t="s">
        <v>56</v>
      </c>
      <c r="U46" s="255"/>
      <c r="V46" s="276"/>
      <c r="W46" s="254"/>
      <c r="X46" s="277"/>
      <c r="Y46" s="255"/>
      <c r="Z46" s="276"/>
      <c r="AA46" s="254"/>
      <c r="AB46" s="277"/>
      <c r="AC46" s="265"/>
      <c r="AD46" s="276"/>
      <c r="AE46" s="254"/>
      <c r="AF46" s="277"/>
      <c r="AG46" s="259"/>
      <c r="AH46" s="259"/>
      <c r="AI46" s="259"/>
      <c r="AJ46" s="259"/>
      <c r="AK46" s="259"/>
      <c r="AL46" s="259"/>
      <c r="AM46" s="259"/>
      <c r="AN46" s="259"/>
    </row>
    <row r="47" spans="1:40" s="69" customFormat="1" ht="14.25" x14ac:dyDescent="0.2">
      <c r="A47" s="75">
        <v>34</v>
      </c>
      <c r="B47" s="260" t="s">
        <v>57</v>
      </c>
      <c r="C47" s="261">
        <v>1187</v>
      </c>
      <c r="D47" s="262">
        <v>13.203894099999999</v>
      </c>
      <c r="E47" s="263">
        <v>2952</v>
      </c>
      <c r="F47" s="264">
        <v>49.982900000000001</v>
      </c>
      <c r="G47" s="261">
        <v>16535</v>
      </c>
      <c r="H47" s="262">
        <v>141.19527299999999</v>
      </c>
      <c r="I47" s="263">
        <v>54007</v>
      </c>
      <c r="J47" s="264">
        <v>619.44230000000005</v>
      </c>
      <c r="K47" s="261">
        <v>9</v>
      </c>
      <c r="L47" s="262">
        <v>5.5698046000000001E-2</v>
      </c>
      <c r="M47" s="263">
        <v>55</v>
      </c>
      <c r="N47" s="264">
        <v>1.1814</v>
      </c>
      <c r="O47" s="261">
        <v>58</v>
      </c>
      <c r="P47" s="262">
        <v>0.52597808000000001</v>
      </c>
      <c r="Q47" s="263">
        <v>163</v>
      </c>
      <c r="R47" s="264">
        <v>1.8867</v>
      </c>
      <c r="S47" s="75">
        <f>A47</f>
        <v>34</v>
      </c>
      <c r="T47" s="260" t="str">
        <f>B47</f>
        <v>Karnataka Grameena Bank</v>
      </c>
      <c r="U47" s="261">
        <v>276</v>
      </c>
      <c r="V47" s="262">
        <v>8.5634708800000006</v>
      </c>
      <c r="W47" s="263">
        <v>661</v>
      </c>
      <c r="X47" s="264">
        <v>23.130800000000001</v>
      </c>
      <c r="Y47" s="261">
        <v>0</v>
      </c>
      <c r="Z47" s="262">
        <v>0</v>
      </c>
      <c r="AA47" s="263">
        <v>0</v>
      </c>
      <c r="AB47" s="264">
        <v>0</v>
      </c>
      <c r="AC47" s="265">
        <f t="shared" ref="AC47:AF49" si="13">SUM(C47+G47+K47+O47+U47+Y47)</f>
        <v>18065</v>
      </c>
      <c r="AD47" s="265">
        <f t="shared" si="13"/>
        <v>163.544314106</v>
      </c>
      <c r="AE47" s="265">
        <f t="shared" si="13"/>
        <v>57838</v>
      </c>
      <c r="AF47" s="265">
        <f t="shared" si="13"/>
        <v>695.62410000000011</v>
      </c>
      <c r="AG47" s="259"/>
      <c r="AH47" s="259"/>
      <c r="AI47" s="259"/>
      <c r="AJ47" s="259"/>
      <c r="AK47" s="259"/>
      <c r="AL47" s="259"/>
      <c r="AM47" s="259"/>
      <c r="AN47" s="259"/>
    </row>
    <row r="48" spans="1:40" s="69" customFormat="1" ht="14.25" x14ac:dyDescent="0.2">
      <c r="A48" s="75">
        <v>35</v>
      </c>
      <c r="B48" s="260" t="s">
        <v>58</v>
      </c>
      <c r="C48" s="261">
        <v>297</v>
      </c>
      <c r="D48" s="262">
        <v>2.7725</v>
      </c>
      <c r="E48" s="263">
        <v>7220</v>
      </c>
      <c r="F48" s="264">
        <v>106.407</v>
      </c>
      <c r="G48" s="261">
        <v>3010</v>
      </c>
      <c r="H48" s="262">
        <v>41.236499999999999</v>
      </c>
      <c r="I48" s="263">
        <v>109987</v>
      </c>
      <c r="J48" s="264">
        <v>967.92600000000004</v>
      </c>
      <c r="K48" s="261">
        <v>5</v>
      </c>
      <c r="L48" s="262">
        <v>0.1</v>
      </c>
      <c r="M48" s="263">
        <v>10170</v>
      </c>
      <c r="N48" s="264">
        <v>93.754000000000005</v>
      </c>
      <c r="O48" s="261">
        <v>0</v>
      </c>
      <c r="P48" s="262">
        <v>0</v>
      </c>
      <c r="Q48" s="263">
        <v>10190</v>
      </c>
      <c r="R48" s="264">
        <v>71.504000000000005</v>
      </c>
      <c r="S48" s="75">
        <f>A48</f>
        <v>35</v>
      </c>
      <c r="T48" s="260" t="str">
        <f>B48</f>
        <v>Karnataka Vikas Grameena Bank</v>
      </c>
      <c r="U48" s="261">
        <v>110</v>
      </c>
      <c r="V48" s="262">
        <v>1.0523</v>
      </c>
      <c r="W48" s="263">
        <v>1205</v>
      </c>
      <c r="X48" s="264">
        <v>11.342000000000001</v>
      </c>
      <c r="Y48" s="261">
        <v>0</v>
      </c>
      <c r="Z48" s="262">
        <v>0</v>
      </c>
      <c r="AA48" s="263">
        <v>0</v>
      </c>
      <c r="AB48" s="264">
        <v>0</v>
      </c>
      <c r="AC48" s="265">
        <f t="shared" si="13"/>
        <v>3422</v>
      </c>
      <c r="AD48" s="265">
        <f t="shared" si="13"/>
        <v>45.161300000000004</v>
      </c>
      <c r="AE48" s="265">
        <f t="shared" si="13"/>
        <v>138772</v>
      </c>
      <c r="AF48" s="265">
        <f t="shared" si="13"/>
        <v>1250.933</v>
      </c>
      <c r="AG48" s="259"/>
      <c r="AH48" s="259"/>
      <c r="AI48" s="259"/>
      <c r="AJ48" s="259"/>
      <c r="AK48" s="259"/>
      <c r="AL48" s="259"/>
      <c r="AM48" s="259"/>
      <c r="AN48" s="259"/>
    </row>
    <row r="49" spans="1:40" s="70" customFormat="1" x14ac:dyDescent="0.25">
      <c r="A49" s="71"/>
      <c r="B49" s="250" t="s">
        <v>59</v>
      </c>
      <c r="C49" s="270">
        <f t="shared" ref="C49:R49" si="14">SUM(C47:C48)</f>
        <v>1484</v>
      </c>
      <c r="D49" s="271">
        <f t="shared" si="14"/>
        <v>15.9763941</v>
      </c>
      <c r="E49" s="270">
        <f t="shared" si="14"/>
        <v>10172</v>
      </c>
      <c r="F49" s="271">
        <f t="shared" si="14"/>
        <v>156.38990000000001</v>
      </c>
      <c r="G49" s="270">
        <f t="shared" si="14"/>
        <v>19545</v>
      </c>
      <c r="H49" s="271">
        <f t="shared" si="14"/>
        <v>182.43177299999999</v>
      </c>
      <c r="I49" s="270">
        <f t="shared" si="14"/>
        <v>163994</v>
      </c>
      <c r="J49" s="271">
        <f t="shared" si="14"/>
        <v>1587.3683000000001</v>
      </c>
      <c r="K49" s="270">
        <f t="shared" si="14"/>
        <v>14</v>
      </c>
      <c r="L49" s="271">
        <f t="shared" si="14"/>
        <v>0.15569804600000001</v>
      </c>
      <c r="M49" s="270">
        <f t="shared" si="14"/>
        <v>10225</v>
      </c>
      <c r="N49" s="271">
        <f t="shared" si="14"/>
        <v>94.935400000000001</v>
      </c>
      <c r="O49" s="270">
        <f t="shared" si="14"/>
        <v>58</v>
      </c>
      <c r="P49" s="271">
        <f t="shared" si="14"/>
        <v>0.52597808000000001</v>
      </c>
      <c r="Q49" s="270">
        <f t="shared" si="14"/>
        <v>10353</v>
      </c>
      <c r="R49" s="271">
        <f t="shared" si="14"/>
        <v>73.39070000000001</v>
      </c>
      <c r="S49" s="71"/>
      <c r="T49" s="250" t="s">
        <v>59</v>
      </c>
      <c r="U49" s="270">
        <f t="shared" ref="U49:AB49" si="15">SUM(U47:U48)</f>
        <v>386</v>
      </c>
      <c r="V49" s="270">
        <f t="shared" si="15"/>
        <v>9.6157708800000012</v>
      </c>
      <c r="W49" s="270">
        <f t="shared" si="15"/>
        <v>1866</v>
      </c>
      <c r="X49" s="270">
        <f t="shared" si="15"/>
        <v>34.472799999999999</v>
      </c>
      <c r="Y49" s="270">
        <f t="shared" si="15"/>
        <v>0</v>
      </c>
      <c r="Z49" s="270">
        <f t="shared" si="15"/>
        <v>0</v>
      </c>
      <c r="AA49" s="270">
        <f t="shared" si="15"/>
        <v>0</v>
      </c>
      <c r="AB49" s="270">
        <f t="shared" si="15"/>
        <v>0</v>
      </c>
      <c r="AC49" s="270">
        <f t="shared" si="13"/>
        <v>21487</v>
      </c>
      <c r="AD49" s="270">
        <f t="shared" si="13"/>
        <v>208.70561410599998</v>
      </c>
      <c r="AE49" s="270">
        <f t="shared" si="13"/>
        <v>196610</v>
      </c>
      <c r="AF49" s="270">
        <f t="shared" si="13"/>
        <v>1946.5571000000002</v>
      </c>
      <c r="AG49" s="272"/>
      <c r="AH49" s="272"/>
      <c r="AI49" s="272"/>
      <c r="AJ49" s="272"/>
      <c r="AK49" s="272"/>
      <c r="AL49" s="272"/>
      <c r="AM49" s="272"/>
      <c r="AN49" s="272"/>
    </row>
    <row r="50" spans="1:40" s="69" customFormat="1" ht="5.25" customHeight="1" x14ac:dyDescent="0.25">
      <c r="A50" s="75"/>
      <c r="B50" s="250"/>
      <c r="C50" s="261"/>
      <c r="D50" s="262"/>
      <c r="E50" s="263"/>
      <c r="F50" s="264"/>
      <c r="G50" s="261"/>
      <c r="H50" s="262"/>
      <c r="I50" s="263"/>
      <c r="J50" s="264"/>
      <c r="K50" s="261"/>
      <c r="L50" s="262"/>
      <c r="M50" s="263"/>
      <c r="N50" s="264"/>
      <c r="O50" s="261"/>
      <c r="P50" s="262"/>
      <c r="Q50" s="263"/>
      <c r="R50" s="264"/>
      <c r="S50" s="75"/>
      <c r="T50" s="250"/>
      <c r="U50" s="261"/>
      <c r="V50" s="262"/>
      <c r="W50" s="263"/>
      <c r="X50" s="264"/>
      <c r="Y50" s="261"/>
      <c r="Z50" s="262"/>
      <c r="AA50" s="263"/>
      <c r="AB50" s="264"/>
      <c r="AC50" s="265"/>
      <c r="AD50" s="28"/>
      <c r="AE50" s="273"/>
      <c r="AF50" s="274"/>
      <c r="AG50" s="259"/>
      <c r="AH50" s="259"/>
      <c r="AI50" s="259"/>
      <c r="AJ50" s="259"/>
      <c r="AK50" s="259"/>
      <c r="AL50" s="259"/>
      <c r="AM50" s="259"/>
      <c r="AN50" s="259"/>
    </row>
    <row r="51" spans="1:40" s="69" customFormat="1" ht="14.25" x14ac:dyDescent="0.2">
      <c r="A51" s="74" t="s">
        <v>61</v>
      </c>
      <c r="B51" s="260"/>
      <c r="C51" s="265">
        <f t="shared" ref="C51:R51" si="16">SUM(C10+C21+C45+C49)</f>
        <v>36329</v>
      </c>
      <c r="D51" s="278">
        <f t="shared" si="16"/>
        <v>1043.3775941000001</v>
      </c>
      <c r="E51" s="265">
        <f t="shared" si="16"/>
        <v>574971</v>
      </c>
      <c r="F51" s="278">
        <f t="shared" si="16"/>
        <v>13890.769399999999</v>
      </c>
      <c r="G51" s="265">
        <f t="shared" si="16"/>
        <v>230715</v>
      </c>
      <c r="H51" s="278">
        <f t="shared" si="16"/>
        <v>4577.1250730000011</v>
      </c>
      <c r="I51" s="265">
        <f t="shared" si="16"/>
        <v>1983661</v>
      </c>
      <c r="J51" s="278">
        <f t="shared" si="16"/>
        <v>38308.602700000003</v>
      </c>
      <c r="K51" s="265">
        <f t="shared" si="16"/>
        <v>2439</v>
      </c>
      <c r="L51" s="278">
        <f t="shared" si="16"/>
        <v>122.97579804599999</v>
      </c>
      <c r="M51" s="265">
        <f t="shared" si="16"/>
        <v>35332</v>
      </c>
      <c r="N51" s="278">
        <f t="shared" si="16"/>
        <v>1689.7357000000002</v>
      </c>
      <c r="O51" s="265">
        <f t="shared" si="16"/>
        <v>8179</v>
      </c>
      <c r="P51" s="278">
        <f t="shared" si="16"/>
        <v>197.49927807999998</v>
      </c>
      <c r="Q51" s="265">
        <f t="shared" si="16"/>
        <v>38030</v>
      </c>
      <c r="R51" s="278">
        <f t="shared" si="16"/>
        <v>885.93729999999994</v>
      </c>
      <c r="S51" s="74" t="s">
        <v>61</v>
      </c>
      <c r="T51" s="260"/>
      <c r="U51" s="265">
        <f t="shared" ref="U51:AB51" si="17">SUM(U10+U21+U45+U49)</f>
        <v>4494</v>
      </c>
      <c r="V51" s="278">
        <f t="shared" si="17"/>
        <v>276.22287088000002</v>
      </c>
      <c r="W51" s="265">
        <f t="shared" si="17"/>
        <v>32557</v>
      </c>
      <c r="X51" s="278">
        <f t="shared" si="17"/>
        <v>2267.6509000000001</v>
      </c>
      <c r="Y51" s="265">
        <f t="shared" si="17"/>
        <v>952</v>
      </c>
      <c r="Z51" s="278">
        <f t="shared" si="17"/>
        <v>43.105000000000004</v>
      </c>
      <c r="AA51" s="265">
        <f t="shared" si="17"/>
        <v>11329</v>
      </c>
      <c r="AB51" s="278">
        <f t="shared" si="17"/>
        <v>333.72100000000006</v>
      </c>
      <c r="AC51" s="265">
        <f>SUM(C51+G51+K51+O51+U51+Y51)</f>
        <v>283108</v>
      </c>
      <c r="AD51" s="265">
        <f>SUM(D51+H51+L51+P51+V51+Z51)</f>
        <v>6260.3056141060015</v>
      </c>
      <c r="AE51" s="265">
        <f>SUM(E51+I51+M51+Q51+W51+AA51)</f>
        <v>2675880</v>
      </c>
      <c r="AF51" s="265">
        <f>SUM(F51+J51+N51+R51+X51+AB51)</f>
        <v>57376.416999999994</v>
      </c>
      <c r="AG51" s="259"/>
      <c r="AH51" s="259"/>
      <c r="AI51" s="259"/>
      <c r="AJ51" s="259"/>
      <c r="AK51" s="259"/>
      <c r="AL51" s="259"/>
      <c r="AM51" s="259"/>
      <c r="AN51" s="259"/>
    </row>
    <row r="52" spans="1:40" s="69" customFormat="1" ht="6.75" customHeight="1" x14ac:dyDescent="0.25">
      <c r="A52" s="75"/>
      <c r="B52" s="250"/>
      <c r="C52" s="261"/>
      <c r="D52" s="262"/>
      <c r="E52" s="263"/>
      <c r="F52" s="264"/>
      <c r="G52" s="261"/>
      <c r="H52" s="262"/>
      <c r="I52" s="263"/>
      <c r="J52" s="264"/>
      <c r="K52" s="261"/>
      <c r="L52" s="262"/>
      <c r="M52" s="263"/>
      <c r="N52" s="264"/>
      <c r="O52" s="261"/>
      <c r="P52" s="262"/>
      <c r="Q52" s="263"/>
      <c r="R52" s="264"/>
      <c r="S52" s="75"/>
      <c r="T52" s="250"/>
      <c r="U52" s="261"/>
      <c r="V52" s="262"/>
      <c r="W52" s="263"/>
      <c r="X52" s="264"/>
      <c r="Y52" s="261"/>
      <c r="Z52" s="262"/>
      <c r="AA52" s="263"/>
      <c r="AB52" s="264"/>
      <c r="AC52" s="265"/>
      <c r="AD52" s="28"/>
      <c r="AE52" s="273"/>
      <c r="AF52" s="274"/>
      <c r="AG52" s="259"/>
      <c r="AH52" s="259"/>
      <c r="AI52" s="259"/>
      <c r="AJ52" s="259"/>
      <c r="AK52" s="259"/>
      <c r="AL52" s="259"/>
      <c r="AM52" s="259"/>
      <c r="AN52" s="259"/>
    </row>
    <row r="53" spans="1:40" s="69" customFormat="1" x14ac:dyDescent="0.25">
      <c r="A53" s="73" t="s">
        <v>140</v>
      </c>
      <c r="B53" s="250"/>
      <c r="C53" s="270">
        <f t="shared" ref="C53:R53" si="18">SUM(C10+C21+C45)</f>
        <v>34845</v>
      </c>
      <c r="D53" s="271">
        <f t="shared" si="18"/>
        <v>1027.4012</v>
      </c>
      <c r="E53" s="270">
        <f t="shared" si="18"/>
        <v>564799</v>
      </c>
      <c r="F53" s="271">
        <f t="shared" si="18"/>
        <v>13734.379499999999</v>
      </c>
      <c r="G53" s="270">
        <f t="shared" si="18"/>
        <v>211170</v>
      </c>
      <c r="H53" s="271">
        <f t="shared" si="18"/>
        <v>4394.6933000000008</v>
      </c>
      <c r="I53" s="270">
        <f t="shared" si="18"/>
        <v>1819667</v>
      </c>
      <c r="J53" s="271">
        <f t="shared" si="18"/>
        <v>36721.234400000001</v>
      </c>
      <c r="K53" s="270">
        <f t="shared" si="18"/>
        <v>2425</v>
      </c>
      <c r="L53" s="271">
        <f t="shared" si="18"/>
        <v>122.8201</v>
      </c>
      <c r="M53" s="270">
        <f t="shared" si="18"/>
        <v>25107</v>
      </c>
      <c r="N53" s="271">
        <f t="shared" si="18"/>
        <v>1594.8003000000001</v>
      </c>
      <c r="O53" s="270">
        <f t="shared" si="18"/>
        <v>8121</v>
      </c>
      <c r="P53" s="271">
        <f t="shared" si="18"/>
        <v>196.97329999999999</v>
      </c>
      <c r="Q53" s="270">
        <f t="shared" si="18"/>
        <v>27677</v>
      </c>
      <c r="R53" s="271">
        <f t="shared" si="18"/>
        <v>812.5465999999999</v>
      </c>
      <c r="S53" s="73" t="s">
        <v>140</v>
      </c>
      <c r="T53" s="250"/>
      <c r="U53" s="270">
        <f t="shared" ref="U53:AB53" si="19">SUM(U10+U21+U45)</f>
        <v>4108</v>
      </c>
      <c r="V53" s="271">
        <f t="shared" si="19"/>
        <v>266.6071</v>
      </c>
      <c r="W53" s="270">
        <f t="shared" si="19"/>
        <v>30691</v>
      </c>
      <c r="X53" s="271">
        <f t="shared" si="19"/>
        <v>2233.1781000000001</v>
      </c>
      <c r="Y53" s="270">
        <f t="shared" si="19"/>
        <v>952</v>
      </c>
      <c r="Z53" s="271">
        <f t="shared" si="19"/>
        <v>43.105000000000004</v>
      </c>
      <c r="AA53" s="270">
        <f t="shared" si="19"/>
        <v>11329</v>
      </c>
      <c r="AB53" s="271">
        <f t="shared" si="19"/>
        <v>333.72100000000006</v>
      </c>
      <c r="AC53" s="270">
        <f>SUM(C53+G53+K53+O53+U53+Y53)</f>
        <v>261621</v>
      </c>
      <c r="AD53" s="270">
        <f>SUM(D53+H53+L53+P53+V53+Z53)</f>
        <v>6051.6</v>
      </c>
      <c r="AE53" s="270">
        <f>SUM(E53+I53+M53+Q53+W53+AA53)</f>
        <v>2479270</v>
      </c>
      <c r="AF53" s="270">
        <f>SUM(F53+J53+N53+R53+X53+AB53)</f>
        <v>55429.859899999996</v>
      </c>
      <c r="AG53" s="259"/>
      <c r="AH53" s="259"/>
      <c r="AI53" s="259"/>
      <c r="AJ53" s="259"/>
      <c r="AK53" s="259"/>
      <c r="AL53" s="259"/>
      <c r="AM53" s="259"/>
      <c r="AN53" s="259"/>
    </row>
    <row r="54" spans="1:40" s="69" customFormat="1" ht="7.5" customHeight="1" x14ac:dyDescent="0.25">
      <c r="A54" s="75"/>
      <c r="B54" s="250"/>
      <c r="C54" s="261"/>
      <c r="D54" s="262"/>
      <c r="E54" s="263"/>
      <c r="F54" s="264"/>
      <c r="G54" s="261"/>
      <c r="H54" s="262"/>
      <c r="I54" s="263"/>
      <c r="J54" s="264"/>
      <c r="K54" s="261"/>
      <c r="L54" s="262"/>
      <c r="M54" s="263"/>
      <c r="N54" s="264"/>
      <c r="O54" s="261"/>
      <c r="P54" s="262"/>
      <c r="Q54" s="263"/>
      <c r="R54" s="264"/>
      <c r="S54" s="75"/>
      <c r="T54" s="250"/>
      <c r="U54" s="261"/>
      <c r="V54" s="262"/>
      <c r="W54" s="263"/>
      <c r="X54" s="264"/>
      <c r="Y54" s="261"/>
      <c r="Z54" s="262"/>
      <c r="AA54" s="263"/>
      <c r="AB54" s="264"/>
      <c r="AC54" s="265"/>
      <c r="AD54" s="28"/>
      <c r="AE54" s="273"/>
      <c r="AF54" s="274"/>
      <c r="AG54" s="259"/>
      <c r="AH54" s="259"/>
      <c r="AI54" s="259"/>
      <c r="AJ54" s="259"/>
      <c r="AK54" s="259"/>
      <c r="AL54" s="259"/>
      <c r="AM54" s="259"/>
      <c r="AN54" s="259"/>
    </row>
    <row r="55" spans="1:40" s="69" customFormat="1" x14ac:dyDescent="0.25">
      <c r="A55" s="71" t="s">
        <v>62</v>
      </c>
      <c r="B55" s="250" t="s">
        <v>63</v>
      </c>
      <c r="C55" s="261"/>
      <c r="D55" s="262"/>
      <c r="E55" s="263"/>
      <c r="F55" s="264"/>
      <c r="G55" s="261"/>
      <c r="H55" s="262"/>
      <c r="I55" s="263"/>
      <c r="J55" s="264"/>
      <c r="K55" s="261"/>
      <c r="L55" s="262"/>
      <c r="M55" s="263"/>
      <c r="N55" s="264"/>
      <c r="O55" s="261"/>
      <c r="P55" s="262"/>
      <c r="Q55" s="263"/>
      <c r="R55" s="264"/>
      <c r="S55" s="71" t="s">
        <v>62</v>
      </c>
      <c r="T55" s="250" t="s">
        <v>63</v>
      </c>
      <c r="U55" s="261"/>
      <c r="V55" s="262"/>
      <c r="W55" s="263"/>
      <c r="X55" s="264"/>
      <c r="Y55" s="261"/>
      <c r="Z55" s="262"/>
      <c r="AA55" s="263"/>
      <c r="AB55" s="264"/>
      <c r="AC55" s="265"/>
      <c r="AD55" s="28"/>
      <c r="AE55" s="273"/>
      <c r="AF55" s="274"/>
      <c r="AG55" s="259"/>
      <c r="AH55" s="259"/>
      <c r="AI55" s="259"/>
      <c r="AJ55" s="259"/>
      <c r="AK55" s="259"/>
      <c r="AL55" s="259"/>
      <c r="AM55" s="259"/>
      <c r="AN55" s="259"/>
    </row>
    <row r="56" spans="1:40" s="69" customFormat="1" ht="14.25" x14ac:dyDescent="0.2">
      <c r="A56" s="75">
        <v>36</v>
      </c>
      <c r="B56" s="260" t="s">
        <v>64</v>
      </c>
      <c r="C56" s="261">
        <v>0</v>
      </c>
      <c r="D56" s="262">
        <v>0</v>
      </c>
      <c r="E56" s="263">
        <v>0</v>
      </c>
      <c r="F56" s="264">
        <v>0</v>
      </c>
      <c r="G56" s="261">
        <v>0</v>
      </c>
      <c r="H56" s="262">
        <v>0</v>
      </c>
      <c r="I56" s="263">
        <v>0</v>
      </c>
      <c r="J56" s="264">
        <v>0</v>
      </c>
      <c r="K56" s="261">
        <v>0</v>
      </c>
      <c r="L56" s="262">
        <v>0</v>
      </c>
      <c r="M56" s="263">
        <v>0</v>
      </c>
      <c r="N56" s="264">
        <v>0</v>
      </c>
      <c r="O56" s="261">
        <v>0</v>
      </c>
      <c r="P56" s="262">
        <v>0</v>
      </c>
      <c r="Q56" s="263">
        <v>0</v>
      </c>
      <c r="R56" s="264">
        <v>0</v>
      </c>
      <c r="S56" s="75">
        <f t="shared" ref="S56:T58" si="20">A56</f>
        <v>36</v>
      </c>
      <c r="T56" s="260" t="str">
        <f t="shared" si="20"/>
        <v>KSCARD Bk.Ltd</v>
      </c>
      <c r="U56" s="261">
        <v>0</v>
      </c>
      <c r="V56" s="262">
        <v>0</v>
      </c>
      <c r="W56" s="263">
        <v>0</v>
      </c>
      <c r="X56" s="264">
        <v>0</v>
      </c>
      <c r="Y56" s="261">
        <v>0</v>
      </c>
      <c r="Z56" s="262">
        <v>0</v>
      </c>
      <c r="AA56" s="263">
        <v>0</v>
      </c>
      <c r="AB56" s="264">
        <v>0</v>
      </c>
      <c r="AC56" s="265">
        <f t="shared" ref="AC56:AF61" si="21">SUM(C56+G56+K56+O56+U56+Y56)</f>
        <v>0</v>
      </c>
      <c r="AD56" s="265">
        <f t="shared" si="21"/>
        <v>0</v>
      </c>
      <c r="AE56" s="265">
        <f t="shared" si="21"/>
        <v>0</v>
      </c>
      <c r="AF56" s="265">
        <f t="shared" si="21"/>
        <v>0</v>
      </c>
      <c r="AG56" s="259"/>
      <c r="AH56" s="259"/>
      <c r="AI56" s="259"/>
      <c r="AJ56" s="259"/>
      <c r="AK56" s="259"/>
      <c r="AL56" s="259"/>
      <c r="AM56" s="259"/>
      <c r="AN56" s="259"/>
    </row>
    <row r="57" spans="1:40" x14ac:dyDescent="0.2">
      <c r="A57" s="75">
        <v>37</v>
      </c>
      <c r="B57" s="260" t="s">
        <v>65</v>
      </c>
      <c r="C57" s="279">
        <v>15235</v>
      </c>
      <c r="D57" s="262">
        <v>137.74529999999999</v>
      </c>
      <c r="E57" s="74">
        <v>45327</v>
      </c>
      <c r="F57" s="264">
        <v>410.8032</v>
      </c>
      <c r="G57" s="279">
        <v>56748</v>
      </c>
      <c r="H57" s="262">
        <v>327.77319999999997</v>
      </c>
      <c r="I57" s="74">
        <v>121936</v>
      </c>
      <c r="J57" s="264">
        <v>718.76390000000004</v>
      </c>
      <c r="K57" s="279">
        <v>2</v>
      </c>
      <c r="L57" s="262">
        <v>1.008</v>
      </c>
      <c r="M57" s="74">
        <v>3</v>
      </c>
      <c r="N57" s="264">
        <v>1.04</v>
      </c>
      <c r="O57" s="279">
        <v>2</v>
      </c>
      <c r="P57" s="262">
        <v>5.3999999999999999E-2</v>
      </c>
      <c r="Q57" s="74">
        <v>88</v>
      </c>
      <c r="R57" s="264">
        <v>0.46039999999999998</v>
      </c>
      <c r="S57" s="75">
        <f t="shared" si="20"/>
        <v>37</v>
      </c>
      <c r="T57" s="260" t="str">
        <f t="shared" si="20"/>
        <v xml:space="preserve">K.S.Coop Apex Bank ltd </v>
      </c>
      <c r="U57" s="279">
        <v>11952</v>
      </c>
      <c r="V57" s="262">
        <v>93.387299999999996</v>
      </c>
      <c r="W57" s="74">
        <v>15330</v>
      </c>
      <c r="X57" s="264">
        <v>123.7889</v>
      </c>
      <c r="Y57" s="279">
        <v>0</v>
      </c>
      <c r="Z57" s="262">
        <v>0</v>
      </c>
      <c r="AA57" s="74">
        <v>0</v>
      </c>
      <c r="AB57" s="264">
        <v>0</v>
      </c>
      <c r="AC57" s="265">
        <f t="shared" si="21"/>
        <v>83939</v>
      </c>
      <c r="AD57" s="265">
        <f t="shared" si="21"/>
        <v>559.9677999999999</v>
      </c>
      <c r="AE57" s="265">
        <f t="shared" si="21"/>
        <v>182684</v>
      </c>
      <c r="AF57" s="265">
        <f t="shared" si="21"/>
        <v>1254.8563999999999</v>
      </c>
      <c r="AG57" s="259"/>
      <c r="AH57" s="259"/>
      <c r="AI57" s="259"/>
      <c r="AJ57" s="259"/>
      <c r="AK57" s="259"/>
      <c r="AL57" s="259"/>
      <c r="AM57" s="259"/>
      <c r="AN57" s="259"/>
    </row>
    <row r="58" spans="1:40" s="69" customFormat="1" ht="14.25" x14ac:dyDescent="0.2">
      <c r="A58" s="75">
        <v>38</v>
      </c>
      <c r="B58" s="260" t="s">
        <v>66</v>
      </c>
      <c r="C58" s="279">
        <v>0</v>
      </c>
      <c r="D58" s="262">
        <v>0</v>
      </c>
      <c r="E58" s="74">
        <v>0</v>
      </c>
      <c r="F58" s="264">
        <v>0</v>
      </c>
      <c r="G58" s="279">
        <v>0</v>
      </c>
      <c r="H58" s="262">
        <v>0</v>
      </c>
      <c r="I58" s="74">
        <v>0</v>
      </c>
      <c r="J58" s="264">
        <v>0</v>
      </c>
      <c r="K58" s="279">
        <v>0</v>
      </c>
      <c r="L58" s="262">
        <v>0</v>
      </c>
      <c r="M58" s="74">
        <v>0</v>
      </c>
      <c r="N58" s="264">
        <v>0</v>
      </c>
      <c r="O58" s="279">
        <v>0</v>
      </c>
      <c r="P58" s="262">
        <v>0</v>
      </c>
      <c r="Q58" s="74">
        <v>0</v>
      </c>
      <c r="R58" s="264">
        <v>0</v>
      </c>
      <c r="S58" s="75">
        <f t="shared" si="20"/>
        <v>38</v>
      </c>
      <c r="T58" s="260" t="str">
        <f t="shared" si="20"/>
        <v>Indl.Co.Op.Bank ltd.</v>
      </c>
      <c r="U58" s="279">
        <v>0</v>
      </c>
      <c r="V58" s="262">
        <v>0</v>
      </c>
      <c r="W58" s="74">
        <v>0</v>
      </c>
      <c r="X58" s="264">
        <v>0</v>
      </c>
      <c r="Y58" s="279">
        <v>0</v>
      </c>
      <c r="Z58" s="262">
        <v>0</v>
      </c>
      <c r="AA58" s="74">
        <v>0</v>
      </c>
      <c r="AB58" s="264">
        <v>0</v>
      </c>
      <c r="AC58" s="265">
        <f t="shared" si="21"/>
        <v>0</v>
      </c>
      <c r="AD58" s="265">
        <f t="shared" si="21"/>
        <v>0</v>
      </c>
      <c r="AE58" s="265">
        <f t="shared" si="21"/>
        <v>0</v>
      </c>
      <c r="AF58" s="265">
        <f t="shared" si="21"/>
        <v>0</v>
      </c>
      <c r="AG58" s="259"/>
      <c r="AH58" s="259"/>
      <c r="AI58" s="259"/>
      <c r="AJ58" s="259"/>
      <c r="AK58" s="259"/>
      <c r="AL58" s="259"/>
      <c r="AM58" s="259"/>
      <c r="AN58" s="259"/>
    </row>
    <row r="59" spans="1:40" s="70" customFormat="1" x14ac:dyDescent="0.25">
      <c r="A59" s="71"/>
      <c r="B59" s="250" t="s">
        <v>67</v>
      </c>
      <c r="C59" s="270">
        <f>SUM(C56:C58)</f>
        <v>15235</v>
      </c>
      <c r="D59" s="271">
        <f t="shared" ref="D59:R59" si="22">SUM(D56:D58)</f>
        <v>137.74529999999999</v>
      </c>
      <c r="E59" s="270">
        <f t="shared" si="22"/>
        <v>45327</v>
      </c>
      <c r="F59" s="271">
        <f t="shared" si="22"/>
        <v>410.8032</v>
      </c>
      <c r="G59" s="270">
        <f t="shared" si="22"/>
        <v>56748</v>
      </c>
      <c r="H59" s="271">
        <f t="shared" si="22"/>
        <v>327.77319999999997</v>
      </c>
      <c r="I59" s="270">
        <f t="shared" si="22"/>
        <v>121936</v>
      </c>
      <c r="J59" s="271">
        <f t="shared" si="22"/>
        <v>718.76390000000004</v>
      </c>
      <c r="K59" s="270">
        <f t="shared" si="22"/>
        <v>2</v>
      </c>
      <c r="L59" s="271">
        <f t="shared" si="22"/>
        <v>1.008</v>
      </c>
      <c r="M59" s="270">
        <f t="shared" si="22"/>
        <v>3</v>
      </c>
      <c r="N59" s="271">
        <f t="shared" si="22"/>
        <v>1.04</v>
      </c>
      <c r="O59" s="270">
        <f t="shared" si="22"/>
        <v>2</v>
      </c>
      <c r="P59" s="271">
        <f t="shared" si="22"/>
        <v>5.3999999999999999E-2</v>
      </c>
      <c r="Q59" s="270">
        <f t="shared" si="22"/>
        <v>88</v>
      </c>
      <c r="R59" s="271">
        <f t="shared" si="22"/>
        <v>0.46039999999999998</v>
      </c>
      <c r="S59" s="71"/>
      <c r="T59" s="250" t="s">
        <v>67</v>
      </c>
      <c r="U59" s="270">
        <f t="shared" ref="U59:AB59" si="23">SUM(U56:U58)</f>
        <v>11952</v>
      </c>
      <c r="V59" s="271">
        <f t="shared" si="23"/>
        <v>93.387299999999996</v>
      </c>
      <c r="W59" s="270">
        <f t="shared" si="23"/>
        <v>15330</v>
      </c>
      <c r="X59" s="271">
        <f t="shared" si="23"/>
        <v>123.7889</v>
      </c>
      <c r="Y59" s="270">
        <f t="shared" si="23"/>
        <v>0</v>
      </c>
      <c r="Z59" s="271">
        <f t="shared" si="23"/>
        <v>0</v>
      </c>
      <c r="AA59" s="270">
        <f t="shared" si="23"/>
        <v>0</v>
      </c>
      <c r="AB59" s="271">
        <f t="shared" si="23"/>
        <v>0</v>
      </c>
      <c r="AC59" s="270">
        <f t="shared" si="21"/>
        <v>83939</v>
      </c>
      <c r="AD59" s="270">
        <f t="shared" si="21"/>
        <v>559.9677999999999</v>
      </c>
      <c r="AE59" s="270">
        <f t="shared" si="21"/>
        <v>182684</v>
      </c>
      <c r="AF59" s="270">
        <f t="shared" si="21"/>
        <v>1254.8563999999999</v>
      </c>
      <c r="AG59" s="272"/>
      <c r="AH59" s="272"/>
      <c r="AI59" s="272"/>
      <c r="AJ59" s="272"/>
      <c r="AK59" s="272"/>
      <c r="AL59" s="272"/>
      <c r="AM59" s="272"/>
      <c r="AN59" s="272"/>
    </row>
    <row r="60" spans="1:40" s="69" customFormat="1" x14ac:dyDescent="0.25">
      <c r="A60" s="75">
        <v>39</v>
      </c>
      <c r="B60" s="250" t="s">
        <v>69</v>
      </c>
      <c r="C60" s="261">
        <v>4</v>
      </c>
      <c r="D60" s="262">
        <v>0.78</v>
      </c>
      <c r="E60" s="263">
        <v>25</v>
      </c>
      <c r="F60" s="264">
        <v>13.59</v>
      </c>
      <c r="G60" s="261">
        <v>32</v>
      </c>
      <c r="H60" s="262">
        <v>5.67</v>
      </c>
      <c r="I60" s="263">
        <v>231</v>
      </c>
      <c r="J60" s="264">
        <v>116.6</v>
      </c>
      <c r="K60" s="261">
        <v>0</v>
      </c>
      <c r="L60" s="28">
        <v>0</v>
      </c>
      <c r="M60" s="273">
        <v>0</v>
      </c>
      <c r="N60" s="264">
        <v>0</v>
      </c>
      <c r="O60" s="261">
        <v>0</v>
      </c>
      <c r="P60" s="262">
        <v>0</v>
      </c>
      <c r="Q60" s="263">
        <v>0</v>
      </c>
      <c r="R60" s="264">
        <v>0</v>
      </c>
      <c r="S60" s="71">
        <v>46</v>
      </c>
      <c r="T60" s="260" t="str">
        <f>B60</f>
        <v>KSFC</v>
      </c>
      <c r="U60" s="261">
        <v>1</v>
      </c>
      <c r="V60" s="262">
        <v>0.43</v>
      </c>
      <c r="W60" s="263">
        <v>3</v>
      </c>
      <c r="X60" s="264">
        <v>4.49</v>
      </c>
      <c r="Y60" s="261">
        <v>1</v>
      </c>
      <c r="Z60" s="262">
        <v>0.33</v>
      </c>
      <c r="AA60" s="263">
        <v>2</v>
      </c>
      <c r="AB60" s="264">
        <v>1.05</v>
      </c>
      <c r="AC60" s="265">
        <f t="shared" si="21"/>
        <v>38</v>
      </c>
      <c r="AD60" s="265">
        <f t="shared" si="21"/>
        <v>7.21</v>
      </c>
      <c r="AE60" s="265">
        <f t="shared" si="21"/>
        <v>261</v>
      </c>
      <c r="AF60" s="265">
        <f t="shared" si="21"/>
        <v>135.73000000000002</v>
      </c>
      <c r="AG60" s="259"/>
      <c r="AH60" s="259"/>
      <c r="AI60" s="259"/>
      <c r="AJ60" s="259"/>
      <c r="AK60" s="259"/>
      <c r="AL60" s="259"/>
      <c r="AM60" s="259"/>
      <c r="AN60" s="259"/>
    </row>
    <row r="61" spans="1:40" s="69" customFormat="1" x14ac:dyDescent="0.25">
      <c r="A61" s="71"/>
      <c r="B61" s="250" t="s">
        <v>70</v>
      </c>
      <c r="C61" s="280">
        <f>SUM(C60)</f>
        <v>4</v>
      </c>
      <c r="D61" s="281">
        <f t="shared" ref="D61:R61" si="24">SUM(D60)</f>
        <v>0.78</v>
      </c>
      <c r="E61" s="280">
        <f t="shared" si="24"/>
        <v>25</v>
      </c>
      <c r="F61" s="281">
        <f t="shared" si="24"/>
        <v>13.59</v>
      </c>
      <c r="G61" s="280">
        <f t="shared" si="24"/>
        <v>32</v>
      </c>
      <c r="H61" s="281">
        <f t="shared" si="24"/>
        <v>5.67</v>
      </c>
      <c r="I61" s="280">
        <f t="shared" si="24"/>
        <v>231</v>
      </c>
      <c r="J61" s="281">
        <f t="shared" si="24"/>
        <v>116.6</v>
      </c>
      <c r="K61" s="280">
        <f t="shared" si="24"/>
        <v>0</v>
      </c>
      <c r="L61" s="281">
        <f t="shared" si="24"/>
        <v>0</v>
      </c>
      <c r="M61" s="280">
        <f t="shared" si="24"/>
        <v>0</v>
      </c>
      <c r="N61" s="281">
        <f t="shared" si="24"/>
        <v>0</v>
      </c>
      <c r="O61" s="280">
        <f t="shared" si="24"/>
        <v>0</v>
      </c>
      <c r="P61" s="281">
        <f t="shared" si="24"/>
        <v>0</v>
      </c>
      <c r="Q61" s="280">
        <f t="shared" si="24"/>
        <v>0</v>
      </c>
      <c r="R61" s="281">
        <f t="shared" si="24"/>
        <v>0</v>
      </c>
      <c r="S61" s="71"/>
      <c r="T61" s="250" t="s">
        <v>70</v>
      </c>
      <c r="U61" s="280">
        <f t="shared" ref="U61:AB61" si="25">SUM(U60)</f>
        <v>1</v>
      </c>
      <c r="V61" s="281">
        <f t="shared" si="25"/>
        <v>0.43</v>
      </c>
      <c r="W61" s="280">
        <f t="shared" si="25"/>
        <v>3</v>
      </c>
      <c r="X61" s="281">
        <f t="shared" si="25"/>
        <v>4.49</v>
      </c>
      <c r="Y61" s="280">
        <f t="shared" si="25"/>
        <v>1</v>
      </c>
      <c r="Z61" s="281">
        <f t="shared" si="25"/>
        <v>0.33</v>
      </c>
      <c r="AA61" s="280">
        <f t="shared" si="25"/>
        <v>2</v>
      </c>
      <c r="AB61" s="281">
        <f t="shared" si="25"/>
        <v>1.05</v>
      </c>
      <c r="AC61" s="270">
        <f t="shared" si="21"/>
        <v>38</v>
      </c>
      <c r="AD61" s="270">
        <f t="shared" si="21"/>
        <v>7.21</v>
      </c>
      <c r="AE61" s="270">
        <f t="shared" si="21"/>
        <v>261</v>
      </c>
      <c r="AF61" s="270">
        <f t="shared" si="21"/>
        <v>135.73000000000002</v>
      </c>
      <c r="AG61" s="259"/>
      <c r="AH61" s="259"/>
      <c r="AI61" s="259"/>
      <c r="AJ61" s="259"/>
      <c r="AK61" s="259"/>
      <c r="AL61" s="259"/>
      <c r="AM61" s="259"/>
      <c r="AN61" s="259"/>
    </row>
    <row r="62" spans="1:40" s="69" customFormat="1" ht="14.25" x14ac:dyDescent="0.2">
      <c r="A62" s="75" t="s">
        <v>141</v>
      </c>
      <c r="B62" s="260" t="s">
        <v>72</v>
      </c>
      <c r="C62" s="261"/>
      <c r="D62" s="262"/>
      <c r="E62" s="263"/>
      <c r="F62" s="264"/>
      <c r="G62" s="261"/>
      <c r="H62" s="262"/>
      <c r="I62" s="263"/>
      <c r="J62" s="264"/>
      <c r="K62" s="261"/>
      <c r="L62" s="262"/>
      <c r="M62" s="263"/>
      <c r="N62" s="264"/>
      <c r="O62" s="261"/>
      <c r="P62" s="262"/>
      <c r="Q62" s="263"/>
      <c r="R62" s="264"/>
      <c r="S62" s="75" t="s">
        <v>141</v>
      </c>
      <c r="T62" s="260" t="s">
        <v>72</v>
      </c>
      <c r="U62" s="261"/>
      <c r="V62" s="262"/>
      <c r="W62" s="263"/>
      <c r="X62" s="264"/>
      <c r="Y62" s="261"/>
      <c r="Z62" s="262"/>
      <c r="AA62" s="263"/>
      <c r="AB62" s="264"/>
      <c r="AC62" s="261"/>
      <c r="AD62" s="262"/>
      <c r="AE62" s="263"/>
      <c r="AF62" s="264"/>
      <c r="AG62" s="259"/>
      <c r="AH62" s="259"/>
      <c r="AI62" s="259"/>
      <c r="AJ62" s="259"/>
      <c r="AK62" s="259"/>
      <c r="AL62" s="259"/>
      <c r="AM62" s="259"/>
      <c r="AN62" s="259"/>
    </row>
    <row r="63" spans="1:40" s="69" customFormat="1" ht="14.25" x14ac:dyDescent="0.2">
      <c r="A63" s="75">
        <v>40</v>
      </c>
      <c r="B63" s="260" t="s">
        <v>73</v>
      </c>
      <c r="C63" s="261">
        <v>136</v>
      </c>
      <c r="D63" s="262">
        <v>0.26</v>
      </c>
      <c r="E63" s="263">
        <v>1975</v>
      </c>
      <c r="F63" s="264">
        <v>2.4500000000000002</v>
      </c>
      <c r="G63" s="261">
        <v>2317</v>
      </c>
      <c r="H63" s="262">
        <v>3.84</v>
      </c>
      <c r="I63" s="263">
        <v>24550</v>
      </c>
      <c r="J63" s="264">
        <v>38.450000000000003</v>
      </c>
      <c r="K63" s="261">
        <v>5</v>
      </c>
      <c r="L63" s="262">
        <v>0.01</v>
      </c>
      <c r="M63" s="263">
        <v>44</v>
      </c>
      <c r="N63" s="264">
        <v>0.06</v>
      </c>
      <c r="O63" s="261">
        <v>38</v>
      </c>
      <c r="P63" s="262">
        <v>0.06</v>
      </c>
      <c r="Q63" s="263">
        <v>377</v>
      </c>
      <c r="R63" s="264">
        <v>0.49</v>
      </c>
      <c r="S63" s="75">
        <f>A63</f>
        <v>40</v>
      </c>
      <c r="T63" s="260" t="str">
        <f>B63</f>
        <v>Equitas Small Finance Bank</v>
      </c>
      <c r="U63" s="261">
        <v>6</v>
      </c>
      <c r="V63" s="262">
        <v>0.02</v>
      </c>
      <c r="W63" s="263">
        <v>207</v>
      </c>
      <c r="X63" s="264">
        <v>0.24</v>
      </c>
      <c r="Y63" s="261">
        <v>1</v>
      </c>
      <c r="Z63" s="262">
        <v>0.01</v>
      </c>
      <c r="AA63" s="263">
        <v>58</v>
      </c>
      <c r="AB63" s="264">
        <v>0.06</v>
      </c>
      <c r="AC63" s="265">
        <f t="shared" ref="AC63:AF72" si="26">SUM(C63+G63+K63+O63+U63+Y63)</f>
        <v>2503</v>
      </c>
      <c r="AD63" s="265">
        <f t="shared" si="26"/>
        <v>4.1999999999999984</v>
      </c>
      <c r="AE63" s="265">
        <f t="shared" si="26"/>
        <v>27211</v>
      </c>
      <c r="AF63" s="265">
        <f t="shared" si="26"/>
        <v>41.750000000000014</v>
      </c>
      <c r="AG63" s="259"/>
      <c r="AH63" s="259"/>
      <c r="AI63" s="259"/>
      <c r="AJ63" s="259"/>
      <c r="AK63" s="259"/>
      <c r="AL63" s="259"/>
      <c r="AM63" s="259"/>
      <c r="AN63" s="259"/>
    </row>
    <row r="64" spans="1:40" s="69" customFormat="1" ht="14.25" x14ac:dyDescent="0.2">
      <c r="A64" s="75">
        <v>41</v>
      </c>
      <c r="B64" s="260" t="s">
        <v>74</v>
      </c>
      <c r="C64" s="261">
        <v>996</v>
      </c>
      <c r="D64" s="262">
        <v>4.3289999999999997</v>
      </c>
      <c r="E64" s="263">
        <v>10881</v>
      </c>
      <c r="F64" s="264">
        <v>25.841699999999999</v>
      </c>
      <c r="G64" s="261">
        <v>4788</v>
      </c>
      <c r="H64" s="262">
        <v>19.782900000000001</v>
      </c>
      <c r="I64" s="263">
        <v>68895</v>
      </c>
      <c r="J64" s="264">
        <v>154.5599</v>
      </c>
      <c r="K64" s="261">
        <v>17</v>
      </c>
      <c r="L64" s="262">
        <v>7.5999999999999998E-2</v>
      </c>
      <c r="M64" s="263">
        <v>275</v>
      </c>
      <c r="N64" s="264">
        <v>0.58220000000000005</v>
      </c>
      <c r="O64" s="261">
        <v>3</v>
      </c>
      <c r="P64" s="262">
        <v>1.4500000000000001E-2</v>
      </c>
      <c r="Q64" s="263">
        <v>36</v>
      </c>
      <c r="R64" s="264">
        <v>9.2299999999999993E-2</v>
      </c>
      <c r="S64" s="75">
        <f t="shared" ref="S64:T66" si="27">A64</f>
        <v>41</v>
      </c>
      <c r="T64" s="260" t="str">
        <f t="shared" si="27"/>
        <v>Ujjivan Small Finnance</v>
      </c>
      <c r="U64" s="261">
        <v>6</v>
      </c>
      <c r="V64" s="262">
        <v>2.01E-2</v>
      </c>
      <c r="W64" s="263">
        <v>124</v>
      </c>
      <c r="X64" s="264">
        <v>0.32669999999999999</v>
      </c>
      <c r="Y64" s="261">
        <v>0</v>
      </c>
      <c r="Z64" s="262">
        <v>0</v>
      </c>
      <c r="AA64" s="263">
        <v>5</v>
      </c>
      <c r="AB64" s="264">
        <v>1.4999999999999999E-2</v>
      </c>
      <c r="AC64" s="265">
        <f t="shared" si="26"/>
        <v>5810</v>
      </c>
      <c r="AD64" s="265">
        <f t="shared" si="26"/>
        <v>24.222500000000004</v>
      </c>
      <c r="AE64" s="265">
        <f t="shared" si="26"/>
        <v>80216</v>
      </c>
      <c r="AF64" s="265">
        <f t="shared" si="26"/>
        <v>181.41779999999997</v>
      </c>
      <c r="AG64" s="259"/>
      <c r="AH64" s="259"/>
      <c r="AI64" s="259"/>
      <c r="AJ64" s="259"/>
      <c r="AK64" s="259"/>
      <c r="AL64" s="259"/>
      <c r="AM64" s="259"/>
      <c r="AN64" s="259"/>
    </row>
    <row r="65" spans="1:40" s="69" customFormat="1" ht="14.25" x14ac:dyDescent="0.2">
      <c r="A65" s="75">
        <v>42</v>
      </c>
      <c r="B65" s="260" t="s">
        <v>75</v>
      </c>
      <c r="C65" s="261">
        <v>64</v>
      </c>
      <c r="D65" s="262">
        <v>0.19620000000000001</v>
      </c>
      <c r="E65" s="263">
        <v>840</v>
      </c>
      <c r="F65" s="264">
        <v>1.6102000000000001</v>
      </c>
      <c r="G65" s="261">
        <v>1701</v>
      </c>
      <c r="H65" s="262">
        <v>4.9118000000000004</v>
      </c>
      <c r="I65" s="263">
        <v>21351</v>
      </c>
      <c r="J65" s="264">
        <v>41.710599999999999</v>
      </c>
      <c r="K65" s="261">
        <v>9</v>
      </c>
      <c r="L65" s="262">
        <v>2.1999999999999999E-2</v>
      </c>
      <c r="M65" s="263">
        <v>53</v>
      </c>
      <c r="N65" s="264">
        <v>8.7499999999999994E-2</v>
      </c>
      <c r="O65" s="261">
        <v>3</v>
      </c>
      <c r="P65" s="262">
        <v>6.7999999999999996E-3</v>
      </c>
      <c r="Q65" s="263">
        <v>23</v>
      </c>
      <c r="R65" s="264">
        <v>5.0299999999999997E-2</v>
      </c>
      <c r="S65" s="75">
        <f t="shared" si="27"/>
        <v>42</v>
      </c>
      <c r="T65" s="260" t="str">
        <f t="shared" si="27"/>
        <v>Suryoday Small Finance Bank</v>
      </c>
      <c r="U65" s="261">
        <v>0</v>
      </c>
      <c r="V65" s="262">
        <v>0</v>
      </c>
      <c r="W65" s="263">
        <v>6</v>
      </c>
      <c r="X65" s="264">
        <v>8.9999999999999993E-3</v>
      </c>
      <c r="Y65" s="261">
        <v>0</v>
      </c>
      <c r="Z65" s="262">
        <v>0</v>
      </c>
      <c r="AA65" s="263">
        <v>11</v>
      </c>
      <c r="AB65" s="264">
        <v>1.6400000000000001E-2</v>
      </c>
      <c r="AC65" s="265">
        <f t="shared" si="26"/>
        <v>1777</v>
      </c>
      <c r="AD65" s="265">
        <f t="shared" si="26"/>
        <v>5.1368000000000009</v>
      </c>
      <c r="AE65" s="265">
        <f t="shared" si="26"/>
        <v>22284</v>
      </c>
      <c r="AF65" s="265">
        <f t="shared" si="26"/>
        <v>43.483999999999995</v>
      </c>
      <c r="AG65" s="259"/>
      <c r="AH65" s="259"/>
      <c r="AI65" s="259"/>
      <c r="AJ65" s="259"/>
      <c r="AK65" s="259"/>
      <c r="AL65" s="259"/>
      <c r="AM65" s="259"/>
      <c r="AN65" s="259"/>
    </row>
    <row r="66" spans="1:40" s="69" customFormat="1" ht="14.25" x14ac:dyDescent="0.2">
      <c r="A66" s="75">
        <v>43</v>
      </c>
      <c r="B66" s="260" t="s">
        <v>76</v>
      </c>
      <c r="C66" s="261">
        <v>23</v>
      </c>
      <c r="D66" s="262">
        <v>0.11</v>
      </c>
      <c r="E66" s="263">
        <v>157</v>
      </c>
      <c r="F66" s="264">
        <v>0.43</v>
      </c>
      <c r="G66" s="261">
        <v>126</v>
      </c>
      <c r="H66" s="262">
        <v>0.38</v>
      </c>
      <c r="I66" s="263">
        <v>1368</v>
      </c>
      <c r="J66" s="264">
        <v>4.3099999999999996</v>
      </c>
      <c r="K66" s="261">
        <v>0</v>
      </c>
      <c r="L66" s="262">
        <v>0</v>
      </c>
      <c r="M66" s="263">
        <v>3</v>
      </c>
      <c r="N66" s="264">
        <v>0.01</v>
      </c>
      <c r="O66" s="261">
        <v>1</v>
      </c>
      <c r="P66" s="262">
        <v>0</v>
      </c>
      <c r="Q66" s="263">
        <v>6</v>
      </c>
      <c r="R66" s="264">
        <v>0.02</v>
      </c>
      <c r="S66" s="75">
        <f t="shared" si="27"/>
        <v>43</v>
      </c>
      <c r="T66" s="260" t="str">
        <f>B66</f>
        <v>ESAF Small Finance Bank</v>
      </c>
      <c r="U66" s="261">
        <v>0</v>
      </c>
      <c r="V66" s="262">
        <v>0</v>
      </c>
      <c r="W66" s="263">
        <v>0</v>
      </c>
      <c r="X66" s="264">
        <v>0</v>
      </c>
      <c r="Y66" s="261">
        <v>0</v>
      </c>
      <c r="Z66" s="262">
        <v>0</v>
      </c>
      <c r="AA66" s="263">
        <v>0</v>
      </c>
      <c r="AB66" s="264">
        <v>0</v>
      </c>
      <c r="AC66" s="265">
        <f t="shared" si="26"/>
        <v>150</v>
      </c>
      <c r="AD66" s="265">
        <f t="shared" si="26"/>
        <v>0.49</v>
      </c>
      <c r="AE66" s="265">
        <f t="shared" si="26"/>
        <v>1534</v>
      </c>
      <c r="AF66" s="265">
        <f t="shared" si="26"/>
        <v>4.7699999999999987</v>
      </c>
      <c r="AG66" s="259"/>
      <c r="AH66" s="259"/>
      <c r="AI66" s="259"/>
      <c r="AJ66" s="259"/>
      <c r="AK66" s="259"/>
      <c r="AL66" s="259"/>
      <c r="AM66" s="259"/>
      <c r="AN66" s="259"/>
    </row>
    <row r="67" spans="1:40" s="70" customFormat="1" x14ac:dyDescent="0.25">
      <c r="A67" s="71"/>
      <c r="B67" s="250" t="s">
        <v>77</v>
      </c>
      <c r="C67" s="280">
        <f>SUM(C63:C66)</f>
        <v>1219</v>
      </c>
      <c r="D67" s="281">
        <f t="shared" ref="D67:R67" si="28">SUM(D63:D66)</f>
        <v>4.8952</v>
      </c>
      <c r="E67" s="280">
        <f t="shared" si="28"/>
        <v>13853</v>
      </c>
      <c r="F67" s="281">
        <f t="shared" si="28"/>
        <v>30.331899999999997</v>
      </c>
      <c r="G67" s="280">
        <f t="shared" si="28"/>
        <v>8932</v>
      </c>
      <c r="H67" s="281">
        <f t="shared" si="28"/>
        <v>28.9147</v>
      </c>
      <c r="I67" s="280">
        <f t="shared" si="28"/>
        <v>116164</v>
      </c>
      <c r="J67" s="281">
        <f t="shared" si="28"/>
        <v>239.03050000000002</v>
      </c>
      <c r="K67" s="280">
        <f t="shared" si="28"/>
        <v>31</v>
      </c>
      <c r="L67" s="281">
        <f t="shared" si="28"/>
        <v>0.10799999999999998</v>
      </c>
      <c r="M67" s="280">
        <f t="shared" si="28"/>
        <v>375</v>
      </c>
      <c r="N67" s="281">
        <f t="shared" si="28"/>
        <v>0.73970000000000014</v>
      </c>
      <c r="O67" s="280">
        <f t="shared" si="28"/>
        <v>45</v>
      </c>
      <c r="P67" s="281">
        <f t="shared" si="28"/>
        <v>8.1299999999999997E-2</v>
      </c>
      <c r="Q67" s="280">
        <f t="shared" si="28"/>
        <v>442</v>
      </c>
      <c r="R67" s="281">
        <f t="shared" si="28"/>
        <v>0.65260000000000007</v>
      </c>
      <c r="S67" s="71"/>
      <c r="T67" s="250" t="s">
        <v>77</v>
      </c>
      <c r="U67" s="280">
        <f t="shared" ref="U67:AB67" si="29">SUM(U63:U66)</f>
        <v>12</v>
      </c>
      <c r="V67" s="281">
        <f t="shared" si="29"/>
        <v>4.0099999999999997E-2</v>
      </c>
      <c r="W67" s="280">
        <f t="shared" si="29"/>
        <v>337</v>
      </c>
      <c r="X67" s="281">
        <f t="shared" si="29"/>
        <v>0.57569999999999999</v>
      </c>
      <c r="Y67" s="280">
        <f t="shared" si="29"/>
        <v>1</v>
      </c>
      <c r="Z67" s="281">
        <f t="shared" si="29"/>
        <v>0.01</v>
      </c>
      <c r="AA67" s="280">
        <f t="shared" si="29"/>
        <v>74</v>
      </c>
      <c r="AB67" s="281">
        <f t="shared" si="29"/>
        <v>9.1399999999999995E-2</v>
      </c>
      <c r="AC67" s="270">
        <f t="shared" si="26"/>
        <v>10240</v>
      </c>
      <c r="AD67" s="270">
        <f t="shared" si="26"/>
        <v>34.049299999999995</v>
      </c>
      <c r="AE67" s="270">
        <f t="shared" si="26"/>
        <v>131245</v>
      </c>
      <c r="AF67" s="270">
        <f t="shared" si="26"/>
        <v>271.42180000000008</v>
      </c>
      <c r="AG67" s="272"/>
      <c r="AH67" s="272"/>
      <c r="AI67" s="272"/>
      <c r="AJ67" s="272"/>
      <c r="AK67" s="272"/>
      <c r="AL67" s="272"/>
      <c r="AM67" s="272"/>
      <c r="AN67" s="272"/>
    </row>
    <row r="68" spans="1:40" s="70" customFormat="1" x14ac:dyDescent="0.25">
      <c r="A68" s="75" t="s">
        <v>142</v>
      </c>
      <c r="B68" s="260" t="s">
        <v>79</v>
      </c>
      <c r="C68" s="282"/>
      <c r="D68" s="283"/>
      <c r="E68" s="282"/>
      <c r="F68" s="283"/>
      <c r="G68" s="282"/>
      <c r="H68" s="283"/>
      <c r="I68" s="282"/>
      <c r="J68" s="283"/>
      <c r="K68" s="282"/>
      <c r="L68" s="283"/>
      <c r="M68" s="282"/>
      <c r="N68" s="283"/>
      <c r="O68" s="282"/>
      <c r="P68" s="283"/>
      <c r="Q68" s="282"/>
      <c r="R68" s="283"/>
      <c r="S68" s="75" t="s">
        <v>142</v>
      </c>
      <c r="T68" s="260" t="s">
        <v>79</v>
      </c>
      <c r="U68" s="282"/>
      <c r="V68" s="283"/>
      <c r="W68" s="282"/>
      <c r="X68" s="283"/>
      <c r="Y68" s="282"/>
      <c r="Z68" s="283"/>
      <c r="AA68" s="282"/>
      <c r="AB68" s="283"/>
      <c r="AC68" s="270"/>
      <c r="AD68" s="270"/>
      <c r="AE68" s="270"/>
      <c r="AF68" s="270"/>
      <c r="AG68" s="272"/>
      <c r="AH68" s="272"/>
      <c r="AI68" s="272"/>
      <c r="AJ68" s="272"/>
      <c r="AK68" s="272"/>
      <c r="AL68" s="272"/>
      <c r="AM68" s="272"/>
      <c r="AN68" s="272"/>
    </row>
    <row r="69" spans="1:40" s="70" customFormat="1" x14ac:dyDescent="0.25">
      <c r="A69" s="75">
        <v>44</v>
      </c>
      <c r="B69" s="260" t="s">
        <v>80</v>
      </c>
      <c r="C69" s="282">
        <v>0</v>
      </c>
      <c r="D69" s="283">
        <v>0</v>
      </c>
      <c r="E69" s="282">
        <v>0</v>
      </c>
      <c r="F69" s="283">
        <v>0</v>
      </c>
      <c r="G69" s="282">
        <v>0</v>
      </c>
      <c r="H69" s="283">
        <v>0</v>
      </c>
      <c r="I69" s="282">
        <v>0</v>
      </c>
      <c r="J69" s="283">
        <v>0</v>
      </c>
      <c r="K69" s="282">
        <v>0</v>
      </c>
      <c r="L69" s="283">
        <v>0</v>
      </c>
      <c r="M69" s="282">
        <v>0</v>
      </c>
      <c r="N69" s="283">
        <v>0</v>
      </c>
      <c r="O69" s="282">
        <v>0</v>
      </c>
      <c r="P69" s="283">
        <v>0</v>
      </c>
      <c r="Q69" s="282">
        <v>0</v>
      </c>
      <c r="R69" s="283">
        <v>0</v>
      </c>
      <c r="S69" s="75">
        <f>A69</f>
        <v>44</v>
      </c>
      <c r="T69" s="260" t="str">
        <f>B69</f>
        <v>India Post Payments Bank Limited</v>
      </c>
      <c r="U69" s="284">
        <v>0</v>
      </c>
      <c r="V69" s="285">
        <v>0</v>
      </c>
      <c r="W69" s="284">
        <v>0</v>
      </c>
      <c r="X69" s="285">
        <v>0</v>
      </c>
      <c r="Y69" s="284">
        <v>0</v>
      </c>
      <c r="Z69" s="285">
        <v>0</v>
      </c>
      <c r="AA69" s="284">
        <v>0</v>
      </c>
      <c r="AB69" s="285">
        <v>0</v>
      </c>
      <c r="AC69" s="265">
        <f>SUM(C69+G69+K69+O69+U69+Y69)</f>
        <v>0</v>
      </c>
      <c r="AD69" s="265">
        <f>SUM(D69+H69+L69+P69+V69+Z69)</f>
        <v>0</v>
      </c>
      <c r="AE69" s="265">
        <f t="shared" ref="AE69:AF71" si="30">SUM(E69+I69+M69+Q69+W69+AA69)</f>
        <v>0</v>
      </c>
      <c r="AF69" s="265">
        <f t="shared" si="30"/>
        <v>0</v>
      </c>
      <c r="AG69" s="272"/>
      <c r="AH69" s="272"/>
      <c r="AI69" s="272"/>
      <c r="AJ69" s="272"/>
      <c r="AK69" s="272"/>
      <c r="AL69" s="272"/>
      <c r="AM69" s="272"/>
      <c r="AN69" s="272"/>
    </row>
    <row r="70" spans="1:40" s="70" customFormat="1" x14ac:dyDescent="0.25">
      <c r="A70" s="75">
        <v>45</v>
      </c>
      <c r="B70" s="260" t="s">
        <v>81</v>
      </c>
      <c r="C70" s="282">
        <v>0</v>
      </c>
      <c r="D70" s="283">
        <v>0</v>
      </c>
      <c r="E70" s="282">
        <v>0</v>
      </c>
      <c r="F70" s="283">
        <v>0</v>
      </c>
      <c r="G70" s="282">
        <v>0</v>
      </c>
      <c r="H70" s="283">
        <v>0</v>
      </c>
      <c r="I70" s="282">
        <v>0</v>
      </c>
      <c r="J70" s="283">
        <v>0</v>
      </c>
      <c r="K70" s="282">
        <v>0</v>
      </c>
      <c r="L70" s="283">
        <v>0</v>
      </c>
      <c r="M70" s="282">
        <v>0</v>
      </c>
      <c r="N70" s="283">
        <v>0</v>
      </c>
      <c r="O70" s="282">
        <v>0</v>
      </c>
      <c r="P70" s="283">
        <v>0</v>
      </c>
      <c r="Q70" s="282">
        <v>0</v>
      </c>
      <c r="R70" s="283">
        <v>0</v>
      </c>
      <c r="S70" s="75">
        <f>A70</f>
        <v>45</v>
      </c>
      <c r="T70" s="260" t="str">
        <f>B70</f>
        <v>Airtel Payments Bank</v>
      </c>
      <c r="U70" s="284">
        <v>0</v>
      </c>
      <c r="V70" s="285">
        <v>0</v>
      </c>
      <c r="W70" s="284">
        <v>0</v>
      </c>
      <c r="X70" s="285">
        <v>0</v>
      </c>
      <c r="Y70" s="284">
        <v>0</v>
      </c>
      <c r="Z70" s="285">
        <v>0</v>
      </c>
      <c r="AA70" s="284">
        <v>0</v>
      </c>
      <c r="AB70" s="285">
        <v>0</v>
      </c>
      <c r="AC70" s="265">
        <f>SUM(C70+G70+K70+O70+U70+Y70)</f>
        <v>0</v>
      </c>
      <c r="AD70" s="265">
        <f>SUM(D70+H70+L70+P70+V70+Z70)</f>
        <v>0</v>
      </c>
      <c r="AE70" s="265">
        <f>SUM(E70+I70+M70+Q70+W70+AA70)</f>
        <v>0</v>
      </c>
      <c r="AF70" s="265">
        <f>SUM(F70+J70+N70+R70+X70+AB70)</f>
        <v>0</v>
      </c>
      <c r="AG70" s="272"/>
      <c r="AH70" s="272"/>
      <c r="AI70" s="272"/>
      <c r="AJ70" s="272"/>
      <c r="AK70" s="272"/>
      <c r="AL70" s="272"/>
      <c r="AM70" s="272"/>
      <c r="AN70" s="272"/>
    </row>
    <row r="71" spans="1:40" s="70" customFormat="1" x14ac:dyDescent="0.25">
      <c r="A71" s="71"/>
      <c r="B71" s="250" t="s">
        <v>82</v>
      </c>
      <c r="C71" s="282">
        <f t="shared" ref="C71:R71" si="31">SUM(C69:C70)</f>
        <v>0</v>
      </c>
      <c r="D71" s="283">
        <f t="shared" si="31"/>
        <v>0</v>
      </c>
      <c r="E71" s="282">
        <f t="shared" si="31"/>
        <v>0</v>
      </c>
      <c r="F71" s="283">
        <f t="shared" si="31"/>
        <v>0</v>
      </c>
      <c r="G71" s="282">
        <f t="shared" si="31"/>
        <v>0</v>
      </c>
      <c r="H71" s="283">
        <f t="shared" si="31"/>
        <v>0</v>
      </c>
      <c r="I71" s="282">
        <f t="shared" si="31"/>
        <v>0</v>
      </c>
      <c r="J71" s="283">
        <f t="shared" si="31"/>
        <v>0</v>
      </c>
      <c r="K71" s="282">
        <f t="shared" si="31"/>
        <v>0</v>
      </c>
      <c r="L71" s="283">
        <f t="shared" si="31"/>
        <v>0</v>
      </c>
      <c r="M71" s="282">
        <f t="shared" si="31"/>
        <v>0</v>
      </c>
      <c r="N71" s="283">
        <f t="shared" si="31"/>
        <v>0</v>
      </c>
      <c r="O71" s="282">
        <f t="shared" si="31"/>
        <v>0</v>
      </c>
      <c r="P71" s="283">
        <f t="shared" si="31"/>
        <v>0</v>
      </c>
      <c r="Q71" s="282">
        <f t="shared" si="31"/>
        <v>0</v>
      </c>
      <c r="R71" s="283">
        <f t="shared" si="31"/>
        <v>0</v>
      </c>
      <c r="S71" s="71"/>
      <c r="T71" s="250" t="s">
        <v>82</v>
      </c>
      <c r="U71" s="282">
        <f t="shared" ref="U71:AD71" si="32">SUM(U69:U70)</f>
        <v>0</v>
      </c>
      <c r="V71" s="283">
        <f t="shared" si="32"/>
        <v>0</v>
      </c>
      <c r="W71" s="282">
        <f t="shared" si="32"/>
        <v>0</v>
      </c>
      <c r="X71" s="283">
        <f t="shared" si="32"/>
        <v>0</v>
      </c>
      <c r="Y71" s="282">
        <f t="shared" si="32"/>
        <v>0</v>
      </c>
      <c r="Z71" s="283">
        <f t="shared" si="32"/>
        <v>0</v>
      </c>
      <c r="AA71" s="282">
        <f t="shared" si="32"/>
        <v>0</v>
      </c>
      <c r="AB71" s="283">
        <f t="shared" si="32"/>
        <v>0</v>
      </c>
      <c r="AC71" s="282">
        <f t="shared" si="32"/>
        <v>0</v>
      </c>
      <c r="AD71" s="283">
        <f t="shared" si="32"/>
        <v>0</v>
      </c>
      <c r="AE71" s="270">
        <f t="shared" si="30"/>
        <v>0</v>
      </c>
      <c r="AF71" s="270">
        <f t="shared" si="30"/>
        <v>0</v>
      </c>
      <c r="AG71" s="272"/>
      <c r="AH71" s="272"/>
      <c r="AI71" s="272"/>
      <c r="AJ71" s="272"/>
      <c r="AK71" s="272"/>
      <c r="AL71" s="272"/>
      <c r="AM71" s="272"/>
      <c r="AN71" s="272"/>
    </row>
    <row r="72" spans="1:40" s="70" customFormat="1" ht="15.75" thickBot="1" x14ac:dyDescent="0.3">
      <c r="A72" s="71"/>
      <c r="B72" s="250" t="s">
        <v>405</v>
      </c>
      <c r="C72" s="286">
        <f t="shared" ref="C72:R72" si="33">SUM(C51+C59+C61+C67+C71)</f>
        <v>52787</v>
      </c>
      <c r="D72" s="287">
        <f t="shared" si="33"/>
        <v>1186.7980941000001</v>
      </c>
      <c r="E72" s="286">
        <f t="shared" si="33"/>
        <v>634176</v>
      </c>
      <c r="F72" s="287">
        <f t="shared" si="33"/>
        <v>14345.494499999999</v>
      </c>
      <c r="G72" s="286">
        <f t="shared" si="33"/>
        <v>296427</v>
      </c>
      <c r="H72" s="287">
        <f t="shared" si="33"/>
        <v>4939.482973000001</v>
      </c>
      <c r="I72" s="286">
        <f t="shared" si="33"/>
        <v>2221992</v>
      </c>
      <c r="J72" s="287">
        <f t="shared" si="33"/>
        <v>39382.997100000001</v>
      </c>
      <c r="K72" s="286">
        <f t="shared" si="33"/>
        <v>2472</v>
      </c>
      <c r="L72" s="287">
        <f t="shared" si="33"/>
        <v>124.09179804599999</v>
      </c>
      <c r="M72" s="286">
        <f t="shared" si="33"/>
        <v>35710</v>
      </c>
      <c r="N72" s="287">
        <f t="shared" si="33"/>
        <v>1691.5154000000002</v>
      </c>
      <c r="O72" s="286">
        <f t="shared" si="33"/>
        <v>8226</v>
      </c>
      <c r="P72" s="287">
        <f t="shared" si="33"/>
        <v>197.63457807999998</v>
      </c>
      <c r="Q72" s="286">
        <f t="shared" si="33"/>
        <v>38560</v>
      </c>
      <c r="R72" s="287">
        <f t="shared" si="33"/>
        <v>887.05029999999999</v>
      </c>
      <c r="S72" s="71"/>
      <c r="T72" s="250" t="s">
        <v>405</v>
      </c>
      <c r="U72" s="286">
        <f t="shared" ref="U72:AB72" si="34">SUM(U51+U59+U61+U67+U71)</f>
        <v>16459</v>
      </c>
      <c r="V72" s="287">
        <f t="shared" si="34"/>
        <v>370.08027088</v>
      </c>
      <c r="W72" s="286">
        <f t="shared" si="34"/>
        <v>48227</v>
      </c>
      <c r="X72" s="287">
        <f t="shared" si="34"/>
        <v>2396.5054999999998</v>
      </c>
      <c r="Y72" s="286">
        <f t="shared" si="34"/>
        <v>954</v>
      </c>
      <c r="Z72" s="287">
        <f t="shared" si="34"/>
        <v>43.445</v>
      </c>
      <c r="AA72" s="286">
        <f t="shared" si="34"/>
        <v>11405</v>
      </c>
      <c r="AB72" s="287">
        <f t="shared" si="34"/>
        <v>334.86240000000009</v>
      </c>
      <c r="AC72" s="270">
        <f t="shared" si="26"/>
        <v>377325</v>
      </c>
      <c r="AD72" s="270">
        <f t="shared" si="26"/>
        <v>6861.5327141060006</v>
      </c>
      <c r="AE72" s="270">
        <f t="shared" si="26"/>
        <v>2990070</v>
      </c>
      <c r="AF72" s="270">
        <f t="shared" si="26"/>
        <v>59038.425199999998</v>
      </c>
      <c r="AG72" s="272"/>
      <c r="AH72" s="272"/>
      <c r="AI72" s="272"/>
      <c r="AJ72" s="272"/>
      <c r="AK72" s="272"/>
      <c r="AL72" s="272"/>
      <c r="AM72" s="272"/>
      <c r="AN72" s="272"/>
    </row>
    <row r="73" spans="1:40" x14ac:dyDescent="0.2">
      <c r="A73" s="288"/>
      <c r="B73" s="259"/>
      <c r="C73" s="289"/>
      <c r="D73" s="290"/>
      <c r="E73" s="290"/>
      <c r="F73" s="290"/>
      <c r="G73" s="290"/>
      <c r="H73" s="290"/>
      <c r="I73" s="289"/>
      <c r="J73" s="290"/>
      <c r="K73" s="290"/>
      <c r="L73" s="290"/>
      <c r="M73" s="289"/>
      <c r="N73" s="290"/>
      <c r="O73" s="290"/>
      <c r="P73" s="290"/>
      <c r="Q73" s="289"/>
      <c r="R73" s="290"/>
      <c r="S73" s="288"/>
      <c r="T73" s="259"/>
      <c r="U73" s="290"/>
      <c r="V73" s="289"/>
      <c r="W73" s="289"/>
      <c r="X73" s="289"/>
      <c r="Y73" s="290"/>
      <c r="Z73" s="289"/>
      <c r="AA73" s="289"/>
      <c r="AB73" s="289"/>
      <c r="AC73" s="290"/>
      <c r="AD73" s="289"/>
      <c r="AE73" s="289"/>
      <c r="AF73" s="289"/>
      <c r="AG73" s="259"/>
      <c r="AH73" s="259"/>
      <c r="AI73" s="259"/>
      <c r="AJ73" s="259"/>
      <c r="AK73" s="259"/>
      <c r="AL73" s="259"/>
      <c r="AM73" s="259"/>
      <c r="AN73" s="259"/>
    </row>
    <row r="74" spans="1:40" x14ac:dyDescent="0.2">
      <c r="A74" s="288"/>
      <c r="B74" s="259"/>
      <c r="C74" s="289"/>
      <c r="D74" s="290"/>
      <c r="E74" s="290"/>
      <c r="F74" s="290"/>
      <c r="G74" s="290"/>
      <c r="H74" s="290"/>
      <c r="I74" s="289"/>
      <c r="J74" s="290"/>
      <c r="K74" s="290"/>
      <c r="L74" s="290"/>
      <c r="M74" s="289"/>
      <c r="N74" s="290"/>
      <c r="O74" s="290"/>
      <c r="P74" s="290"/>
      <c r="Q74" s="289"/>
      <c r="R74" s="290"/>
      <c r="S74" s="288"/>
      <c r="T74" s="259"/>
      <c r="U74" s="290"/>
      <c r="V74" s="289"/>
      <c r="W74" s="289"/>
      <c r="X74" s="289"/>
      <c r="Y74" s="290"/>
      <c r="Z74" s="289"/>
      <c r="AA74" s="289"/>
      <c r="AB74" s="289"/>
      <c r="AC74" s="290"/>
      <c r="AD74" s="289"/>
      <c r="AE74" s="289"/>
      <c r="AF74" s="289"/>
      <c r="AG74" s="259"/>
      <c r="AH74" s="259"/>
      <c r="AI74" s="259"/>
      <c r="AJ74" s="259"/>
      <c r="AK74" s="259"/>
      <c r="AL74" s="259"/>
      <c r="AM74" s="259"/>
      <c r="AN74" s="259"/>
    </row>
    <row r="75" spans="1:40" x14ac:dyDescent="0.2">
      <c r="A75" s="288"/>
      <c r="B75" s="259"/>
      <c r="C75" s="289"/>
      <c r="D75" s="290"/>
      <c r="E75" s="290"/>
      <c r="F75" s="290"/>
      <c r="G75" s="290"/>
      <c r="H75" s="290"/>
      <c r="I75" s="289"/>
      <c r="J75" s="290"/>
      <c r="K75" s="290"/>
      <c r="L75" s="290"/>
      <c r="M75" s="289"/>
      <c r="N75" s="290"/>
      <c r="O75" s="290"/>
      <c r="P75" s="290"/>
      <c r="Q75" s="289"/>
      <c r="R75" s="290"/>
      <c r="S75" s="288"/>
      <c r="T75" s="259"/>
      <c r="U75" s="290"/>
      <c r="V75" s="289"/>
      <c r="W75" s="289"/>
      <c r="X75" s="289"/>
      <c r="Y75" s="290"/>
      <c r="Z75" s="289"/>
      <c r="AA75" s="289"/>
      <c r="AB75" s="289"/>
      <c r="AC75" s="290"/>
      <c r="AD75" s="289"/>
      <c r="AE75" s="289"/>
      <c r="AF75" s="289"/>
      <c r="AG75" s="259"/>
      <c r="AH75" s="259"/>
      <c r="AI75" s="259"/>
      <c r="AJ75" s="259"/>
      <c r="AK75" s="259"/>
      <c r="AL75" s="259"/>
      <c r="AM75" s="259"/>
      <c r="AN75" s="259"/>
    </row>
    <row r="76" spans="1:40" x14ac:dyDescent="0.2">
      <c r="A76" s="288"/>
      <c r="B76" s="259"/>
      <c r="C76" s="289"/>
      <c r="D76" s="290"/>
      <c r="E76" s="290"/>
      <c r="F76" s="290"/>
      <c r="G76" s="290"/>
      <c r="H76" s="290"/>
      <c r="I76" s="289"/>
      <c r="J76" s="290"/>
      <c r="K76" s="290"/>
      <c r="L76" s="290"/>
      <c r="M76" s="289"/>
      <c r="N76" s="290"/>
      <c r="O76" s="290"/>
      <c r="P76" s="290"/>
      <c r="Q76" s="289"/>
      <c r="R76" s="290"/>
      <c r="S76" s="288"/>
      <c r="T76" s="259"/>
      <c r="U76" s="290"/>
      <c r="V76" s="289"/>
      <c r="W76" s="289"/>
      <c r="X76" s="289"/>
      <c r="Y76" s="290"/>
      <c r="Z76" s="289"/>
      <c r="AA76" s="289"/>
      <c r="AB76" s="289"/>
      <c r="AC76" s="290"/>
      <c r="AD76" s="289"/>
      <c r="AE76" s="289"/>
      <c r="AF76" s="289"/>
      <c r="AG76" s="259"/>
      <c r="AH76" s="259"/>
      <c r="AI76" s="259"/>
      <c r="AJ76" s="259"/>
      <c r="AK76" s="259"/>
      <c r="AL76" s="259"/>
      <c r="AM76" s="259"/>
      <c r="AN76" s="259"/>
    </row>
    <row r="77" spans="1:40" x14ac:dyDescent="0.2">
      <c r="A77" s="288"/>
      <c r="B77" s="259"/>
      <c r="C77" s="289"/>
      <c r="D77" s="290"/>
      <c r="E77" s="290"/>
      <c r="F77" s="290"/>
      <c r="G77" s="290"/>
      <c r="H77" s="290"/>
      <c r="I77" s="289"/>
      <c r="J77" s="290"/>
      <c r="K77" s="290"/>
      <c r="L77" s="290"/>
      <c r="M77" s="289"/>
      <c r="N77" s="290"/>
      <c r="O77" s="290"/>
      <c r="P77" s="290"/>
      <c r="Q77" s="289"/>
      <c r="R77" s="290"/>
      <c r="S77" s="288"/>
      <c r="T77" s="259"/>
      <c r="U77" s="290"/>
      <c r="V77" s="289"/>
      <c r="W77" s="289"/>
      <c r="X77" s="289"/>
      <c r="Y77" s="290"/>
      <c r="Z77" s="289"/>
      <c r="AA77" s="289"/>
      <c r="AB77" s="289"/>
      <c r="AC77" s="290"/>
      <c r="AD77" s="289"/>
      <c r="AE77" s="289"/>
      <c r="AF77" s="289"/>
      <c r="AG77" s="259"/>
      <c r="AH77" s="259"/>
      <c r="AI77" s="259"/>
      <c r="AJ77" s="259"/>
      <c r="AK77" s="259"/>
      <c r="AL77" s="259"/>
      <c r="AM77" s="259"/>
      <c r="AN77" s="259"/>
    </row>
    <row r="78" spans="1:40" x14ac:dyDescent="0.2">
      <c r="A78" s="288"/>
      <c r="B78" s="259"/>
      <c r="C78" s="289"/>
      <c r="D78" s="290"/>
      <c r="E78" s="290"/>
      <c r="F78" s="290"/>
      <c r="G78" s="290"/>
      <c r="H78" s="290"/>
      <c r="I78" s="289"/>
      <c r="J78" s="290"/>
      <c r="K78" s="290"/>
      <c r="L78" s="290"/>
      <c r="M78" s="289"/>
      <c r="N78" s="290"/>
      <c r="O78" s="290"/>
      <c r="P78" s="290"/>
      <c r="Q78" s="289"/>
      <c r="R78" s="290"/>
      <c r="S78" s="288"/>
      <c r="T78" s="259"/>
      <c r="U78" s="290"/>
      <c r="V78" s="289"/>
      <c r="W78" s="289"/>
      <c r="X78" s="289"/>
      <c r="Y78" s="290"/>
      <c r="Z78" s="289"/>
      <c r="AA78" s="289"/>
      <c r="AB78" s="289"/>
      <c r="AC78" s="290"/>
      <c r="AD78" s="289"/>
      <c r="AE78" s="289"/>
      <c r="AF78" s="289"/>
      <c r="AG78" s="259"/>
      <c r="AH78" s="259"/>
      <c r="AI78" s="259"/>
      <c r="AJ78" s="259"/>
      <c r="AK78" s="259"/>
      <c r="AL78" s="259"/>
      <c r="AM78" s="259"/>
      <c r="AN78" s="259"/>
    </row>
    <row r="79" spans="1:40" x14ac:dyDescent="0.2">
      <c r="A79" s="288"/>
      <c r="B79" s="259"/>
      <c r="C79" s="289"/>
      <c r="D79" s="290"/>
      <c r="E79" s="290"/>
      <c r="F79" s="290"/>
      <c r="G79" s="290"/>
      <c r="H79" s="290"/>
      <c r="I79" s="289"/>
      <c r="J79" s="290"/>
      <c r="K79" s="290"/>
      <c r="L79" s="290"/>
      <c r="M79" s="289"/>
      <c r="N79" s="290"/>
      <c r="O79" s="290"/>
      <c r="P79" s="290"/>
      <c r="Q79" s="289"/>
      <c r="R79" s="290"/>
      <c r="S79" s="288"/>
      <c r="T79" s="259"/>
      <c r="U79" s="290"/>
      <c r="V79" s="289"/>
      <c r="W79" s="289"/>
      <c r="X79" s="289"/>
      <c r="Y79" s="290"/>
      <c r="Z79" s="289"/>
      <c r="AA79" s="289"/>
      <c r="AB79" s="289"/>
      <c r="AC79" s="290"/>
      <c r="AD79" s="289"/>
      <c r="AE79" s="289"/>
      <c r="AF79" s="289"/>
      <c r="AG79" s="259"/>
      <c r="AH79" s="259"/>
      <c r="AI79" s="259"/>
      <c r="AJ79" s="259"/>
      <c r="AK79" s="259"/>
      <c r="AL79" s="259"/>
      <c r="AM79" s="259"/>
      <c r="AN79" s="259"/>
    </row>
    <row r="80" spans="1:40" x14ac:dyDescent="0.2">
      <c r="A80" s="288"/>
      <c r="B80" s="259"/>
      <c r="C80" s="289"/>
      <c r="D80" s="290"/>
      <c r="E80" s="290"/>
      <c r="F80" s="290"/>
      <c r="G80" s="290"/>
      <c r="H80" s="290"/>
      <c r="I80" s="289"/>
      <c r="J80" s="290"/>
      <c r="K80" s="290"/>
      <c r="L80" s="290"/>
      <c r="M80" s="289"/>
      <c r="N80" s="290"/>
      <c r="O80" s="290"/>
      <c r="P80" s="290"/>
      <c r="Q80" s="289"/>
      <c r="R80" s="290"/>
      <c r="S80" s="288"/>
      <c r="T80" s="259"/>
      <c r="U80" s="290"/>
      <c r="V80" s="289"/>
      <c r="W80" s="289"/>
      <c r="X80" s="289"/>
      <c r="Y80" s="290"/>
      <c r="Z80" s="289"/>
      <c r="AA80" s="289"/>
      <c r="AB80" s="289"/>
      <c r="AC80" s="290"/>
      <c r="AD80" s="289"/>
      <c r="AE80" s="289"/>
      <c r="AF80" s="289"/>
      <c r="AG80" s="259"/>
      <c r="AH80" s="259"/>
      <c r="AI80" s="259"/>
      <c r="AJ80" s="259"/>
      <c r="AK80" s="259"/>
      <c r="AL80" s="259"/>
      <c r="AM80" s="259"/>
      <c r="AN80" s="259"/>
    </row>
    <row r="81" spans="1:40" x14ac:dyDescent="0.2">
      <c r="A81" s="288"/>
      <c r="B81" s="259"/>
      <c r="C81" s="289"/>
      <c r="D81" s="290"/>
      <c r="E81" s="290"/>
      <c r="F81" s="290"/>
      <c r="G81" s="290"/>
      <c r="H81" s="290"/>
      <c r="I81" s="289"/>
      <c r="J81" s="290"/>
      <c r="K81" s="290"/>
      <c r="L81" s="290"/>
      <c r="M81" s="289"/>
      <c r="N81" s="290"/>
      <c r="O81" s="290"/>
      <c r="P81" s="290"/>
      <c r="Q81" s="289"/>
      <c r="R81" s="290"/>
      <c r="S81" s="288"/>
      <c r="T81" s="259"/>
      <c r="U81" s="290"/>
      <c r="V81" s="289"/>
      <c r="W81" s="289"/>
      <c r="X81" s="289"/>
      <c r="Y81" s="290"/>
      <c r="Z81" s="289"/>
      <c r="AA81" s="289"/>
      <c r="AB81" s="289"/>
      <c r="AC81" s="290"/>
      <c r="AD81" s="289"/>
      <c r="AE81" s="289"/>
      <c r="AF81" s="289"/>
      <c r="AG81" s="259"/>
      <c r="AH81" s="259"/>
      <c r="AI81" s="259"/>
      <c r="AJ81" s="259"/>
      <c r="AK81" s="259"/>
      <c r="AL81" s="259"/>
      <c r="AM81" s="259"/>
      <c r="AN81" s="259"/>
    </row>
    <row r="82" spans="1:40" x14ac:dyDescent="0.2">
      <c r="A82" s="288"/>
      <c r="B82" s="259"/>
      <c r="C82" s="289"/>
      <c r="D82" s="290"/>
      <c r="E82" s="290"/>
      <c r="F82" s="290"/>
      <c r="G82" s="290"/>
      <c r="H82" s="290"/>
      <c r="I82" s="289"/>
      <c r="J82" s="290"/>
      <c r="K82" s="290"/>
      <c r="L82" s="290"/>
      <c r="M82" s="289"/>
      <c r="N82" s="290"/>
      <c r="O82" s="290"/>
      <c r="P82" s="290"/>
      <c r="Q82" s="289"/>
      <c r="R82" s="290"/>
      <c r="S82" s="288"/>
      <c r="T82" s="259"/>
      <c r="U82" s="290"/>
      <c r="V82" s="289"/>
      <c r="W82" s="289"/>
      <c r="X82" s="289"/>
      <c r="Y82" s="290"/>
      <c r="Z82" s="289"/>
      <c r="AA82" s="289"/>
      <c r="AB82" s="289"/>
      <c r="AC82" s="290"/>
      <c r="AD82" s="289"/>
      <c r="AE82" s="289"/>
      <c r="AF82" s="289"/>
      <c r="AG82" s="259"/>
      <c r="AH82" s="259"/>
      <c r="AI82" s="259"/>
      <c r="AJ82" s="259"/>
      <c r="AK82" s="259"/>
      <c r="AL82" s="259"/>
      <c r="AM82" s="259"/>
      <c r="AN82" s="259"/>
    </row>
    <row r="83" spans="1:40" x14ac:dyDescent="0.2">
      <c r="A83" s="288"/>
      <c r="B83" s="259"/>
      <c r="C83" s="289"/>
      <c r="D83" s="290"/>
      <c r="E83" s="290"/>
      <c r="F83" s="290"/>
      <c r="G83" s="290"/>
      <c r="H83" s="290"/>
      <c r="I83" s="289"/>
      <c r="J83" s="290"/>
      <c r="K83" s="290"/>
      <c r="L83" s="290"/>
      <c r="M83" s="289"/>
      <c r="N83" s="290"/>
      <c r="O83" s="290"/>
      <c r="P83" s="290"/>
      <c r="Q83" s="289"/>
      <c r="R83" s="290"/>
      <c r="S83" s="288"/>
      <c r="T83" s="259"/>
      <c r="U83" s="290"/>
      <c r="V83" s="289"/>
      <c r="W83" s="289"/>
      <c r="X83" s="289"/>
      <c r="Y83" s="290"/>
      <c r="Z83" s="289"/>
      <c r="AA83" s="289"/>
      <c r="AB83" s="289"/>
      <c r="AC83" s="290"/>
      <c r="AD83" s="289"/>
      <c r="AE83" s="289"/>
      <c r="AF83" s="289"/>
      <c r="AG83" s="259"/>
      <c r="AH83" s="259"/>
      <c r="AI83" s="259"/>
      <c r="AJ83" s="259"/>
      <c r="AK83" s="259"/>
      <c r="AL83" s="259"/>
      <c r="AM83" s="259"/>
      <c r="AN83" s="259"/>
    </row>
    <row r="84" spans="1:40" x14ac:dyDescent="0.2">
      <c r="A84" s="288"/>
      <c r="B84" s="259"/>
      <c r="C84" s="289"/>
      <c r="D84" s="290"/>
      <c r="E84" s="290"/>
      <c r="F84" s="290"/>
      <c r="G84" s="290"/>
      <c r="H84" s="290"/>
      <c r="I84" s="289"/>
      <c r="J84" s="290"/>
      <c r="K84" s="290"/>
      <c r="L84" s="290"/>
      <c r="M84" s="289"/>
      <c r="N84" s="290"/>
      <c r="O84" s="290"/>
      <c r="P84" s="290"/>
      <c r="Q84" s="289"/>
      <c r="R84" s="290"/>
      <c r="S84" s="288"/>
      <c r="T84" s="259"/>
      <c r="U84" s="290"/>
      <c r="V84" s="289"/>
      <c r="W84" s="289"/>
      <c r="X84" s="289"/>
      <c r="Y84" s="290"/>
      <c r="Z84" s="289"/>
      <c r="AA84" s="289"/>
      <c r="AB84" s="289"/>
      <c r="AC84" s="290"/>
      <c r="AD84" s="289"/>
      <c r="AE84" s="289"/>
      <c r="AF84" s="289"/>
      <c r="AG84" s="259"/>
      <c r="AH84" s="259"/>
      <c r="AI84" s="259"/>
      <c r="AJ84" s="259"/>
      <c r="AK84" s="259"/>
      <c r="AL84" s="259"/>
      <c r="AM84" s="259"/>
      <c r="AN84" s="259"/>
    </row>
    <row r="85" spans="1:40" x14ac:dyDescent="0.2">
      <c r="A85" s="288"/>
      <c r="B85" s="259"/>
      <c r="C85" s="289"/>
      <c r="D85" s="290"/>
      <c r="E85" s="290"/>
      <c r="F85" s="290"/>
      <c r="G85" s="290"/>
      <c r="H85" s="290"/>
      <c r="I85" s="289"/>
      <c r="J85" s="290"/>
      <c r="K85" s="290"/>
      <c r="L85" s="290"/>
      <c r="M85" s="289"/>
      <c r="N85" s="290"/>
      <c r="O85" s="290"/>
      <c r="P85" s="290"/>
      <c r="Q85" s="289"/>
      <c r="R85" s="290"/>
      <c r="S85" s="288"/>
      <c r="T85" s="259"/>
      <c r="U85" s="290"/>
      <c r="V85" s="289"/>
      <c r="W85" s="289"/>
      <c r="X85" s="289"/>
      <c r="Y85" s="290"/>
      <c r="Z85" s="289"/>
      <c r="AA85" s="289"/>
      <c r="AB85" s="289"/>
      <c r="AC85" s="290"/>
      <c r="AD85" s="289"/>
      <c r="AE85" s="289"/>
      <c r="AF85" s="289"/>
      <c r="AG85" s="259"/>
      <c r="AH85" s="259"/>
      <c r="AI85" s="259"/>
      <c r="AJ85" s="259"/>
      <c r="AK85" s="259"/>
      <c r="AL85" s="259"/>
      <c r="AM85" s="259"/>
      <c r="AN85" s="259"/>
    </row>
    <row r="86" spans="1:40" x14ac:dyDescent="0.2">
      <c r="A86" s="288"/>
      <c r="B86" s="259"/>
      <c r="C86" s="289"/>
      <c r="D86" s="290"/>
      <c r="E86" s="290"/>
      <c r="F86" s="290"/>
      <c r="G86" s="290"/>
      <c r="H86" s="290"/>
      <c r="I86" s="289"/>
      <c r="J86" s="290"/>
      <c r="K86" s="290"/>
      <c r="L86" s="290"/>
      <c r="M86" s="289"/>
      <c r="N86" s="290"/>
      <c r="O86" s="290"/>
      <c r="P86" s="290"/>
      <c r="Q86" s="289"/>
      <c r="R86" s="290"/>
      <c r="S86" s="288"/>
      <c r="T86" s="259"/>
      <c r="U86" s="290"/>
      <c r="V86" s="289"/>
      <c r="W86" s="289"/>
      <c r="X86" s="289"/>
      <c r="Y86" s="290"/>
      <c r="Z86" s="289"/>
      <c r="AA86" s="289"/>
      <c r="AB86" s="289"/>
      <c r="AC86" s="290"/>
      <c r="AD86" s="289"/>
      <c r="AE86" s="289"/>
      <c r="AF86" s="289"/>
      <c r="AG86" s="259"/>
      <c r="AH86" s="259"/>
      <c r="AI86" s="259"/>
      <c r="AJ86" s="259"/>
      <c r="AK86" s="259"/>
      <c r="AL86" s="259"/>
      <c r="AM86" s="259"/>
      <c r="AN86" s="259"/>
    </row>
    <row r="87" spans="1:40" x14ac:dyDescent="0.2">
      <c r="A87" s="288"/>
      <c r="B87" s="259"/>
      <c r="C87" s="289"/>
      <c r="D87" s="290"/>
      <c r="E87" s="290"/>
      <c r="F87" s="290"/>
      <c r="G87" s="290"/>
      <c r="H87" s="290"/>
      <c r="I87" s="289"/>
      <c r="J87" s="290"/>
      <c r="K87" s="290"/>
      <c r="L87" s="290"/>
      <c r="M87" s="289"/>
      <c r="N87" s="290"/>
      <c r="O87" s="290"/>
      <c r="P87" s="290"/>
      <c r="Q87" s="289"/>
      <c r="R87" s="290"/>
      <c r="S87" s="288"/>
      <c r="T87" s="259"/>
      <c r="U87" s="290"/>
      <c r="V87" s="289"/>
      <c r="W87" s="289"/>
      <c r="X87" s="289"/>
      <c r="Y87" s="290"/>
      <c r="Z87" s="289"/>
      <c r="AA87" s="289"/>
      <c r="AB87" s="289"/>
      <c r="AC87" s="290"/>
      <c r="AD87" s="289"/>
      <c r="AE87" s="289"/>
      <c r="AF87" s="289"/>
      <c r="AG87" s="259"/>
      <c r="AH87" s="259"/>
      <c r="AI87" s="259"/>
      <c r="AJ87" s="259"/>
      <c r="AK87" s="259"/>
      <c r="AL87" s="259"/>
      <c r="AM87" s="259"/>
      <c r="AN87" s="259"/>
    </row>
    <row r="88" spans="1:40" x14ac:dyDescent="0.2">
      <c r="A88" s="288"/>
      <c r="B88" s="259"/>
      <c r="C88" s="289"/>
      <c r="D88" s="290"/>
      <c r="E88" s="290"/>
      <c r="F88" s="290"/>
      <c r="G88" s="290"/>
      <c r="H88" s="290"/>
      <c r="I88" s="289"/>
      <c r="J88" s="290"/>
      <c r="K88" s="290"/>
      <c r="L88" s="290"/>
      <c r="M88" s="289"/>
      <c r="N88" s="290"/>
      <c r="O88" s="290"/>
      <c r="P88" s="290"/>
      <c r="Q88" s="289"/>
      <c r="R88" s="290"/>
      <c r="S88" s="288"/>
      <c r="T88" s="259"/>
      <c r="U88" s="290"/>
      <c r="V88" s="289"/>
      <c r="W88" s="289"/>
      <c r="X88" s="289"/>
      <c r="Y88" s="290"/>
      <c r="Z88" s="289"/>
      <c r="AA88" s="289"/>
      <c r="AB88" s="289"/>
      <c r="AC88" s="290"/>
      <c r="AD88" s="289"/>
      <c r="AE88" s="289"/>
      <c r="AF88" s="289"/>
      <c r="AG88" s="259"/>
      <c r="AH88" s="259"/>
      <c r="AI88" s="259"/>
      <c r="AJ88" s="259"/>
      <c r="AK88" s="259"/>
      <c r="AL88" s="259"/>
      <c r="AM88" s="259"/>
      <c r="AN88" s="259"/>
    </row>
    <row r="89" spans="1:40" x14ac:dyDescent="0.2">
      <c r="A89" s="288"/>
      <c r="B89" s="259"/>
      <c r="C89" s="289"/>
      <c r="D89" s="290"/>
      <c r="E89" s="290"/>
      <c r="F89" s="290"/>
      <c r="G89" s="290"/>
      <c r="H89" s="290"/>
      <c r="I89" s="289"/>
      <c r="J89" s="290"/>
      <c r="K89" s="290"/>
      <c r="L89" s="290"/>
      <c r="M89" s="289"/>
      <c r="N89" s="290"/>
      <c r="O89" s="290"/>
      <c r="P89" s="290"/>
      <c r="Q89" s="289"/>
      <c r="R89" s="290"/>
      <c r="S89" s="288"/>
      <c r="T89" s="259"/>
      <c r="U89" s="290"/>
      <c r="V89" s="289"/>
      <c r="W89" s="289"/>
      <c r="X89" s="289"/>
      <c r="Y89" s="290"/>
      <c r="Z89" s="289"/>
      <c r="AA89" s="289"/>
      <c r="AB89" s="289"/>
      <c r="AC89" s="290"/>
      <c r="AD89" s="289"/>
      <c r="AE89" s="289"/>
      <c r="AF89" s="289"/>
      <c r="AG89" s="259"/>
      <c r="AH89" s="259"/>
      <c r="AI89" s="259"/>
      <c r="AJ89" s="259"/>
      <c r="AK89" s="259"/>
      <c r="AL89" s="259"/>
      <c r="AM89" s="259"/>
      <c r="AN89" s="259"/>
    </row>
  </sheetData>
  <mergeCells count="29">
    <mergeCell ref="A1:R1"/>
    <mergeCell ref="S1:AF1"/>
    <mergeCell ref="A2:R2"/>
    <mergeCell ref="S2:AF2"/>
    <mergeCell ref="A3:A4"/>
    <mergeCell ref="B3:B4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AA4:AB4"/>
    <mergeCell ref="AC4:AD4"/>
    <mergeCell ref="AE4:AF4"/>
    <mergeCell ref="M4:N4"/>
    <mergeCell ref="O4:P4"/>
    <mergeCell ref="Q4:R4"/>
    <mergeCell ref="U4:V4"/>
    <mergeCell ref="W4:X4"/>
    <mergeCell ref="Y4:Z4"/>
    <mergeCell ref="S3:S4"/>
    <mergeCell ref="T3:T4"/>
    <mergeCell ref="U3:X3"/>
    <mergeCell ref="Y3:AB3"/>
    <mergeCell ref="AC3:AF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M14" sqref="M14"/>
    </sheetView>
  </sheetViews>
  <sheetFormatPr defaultColWidth="15.5703125" defaultRowHeight="15" x14ac:dyDescent="0.2"/>
  <cols>
    <col min="1" max="1" width="5" style="78" customWidth="1"/>
    <col min="2" max="2" width="30" style="68" customWidth="1"/>
    <col min="3" max="3" width="10.7109375" style="291" customWidth="1"/>
    <col min="4" max="4" width="11.28515625" style="64" customWidth="1"/>
    <col min="5" max="5" width="10" style="64" bestFit="1" customWidth="1"/>
    <col min="6" max="6" width="11.7109375" style="64" customWidth="1"/>
    <col min="7" max="7" width="10" style="68" customWidth="1"/>
    <col min="8" max="8" width="10.85546875" style="68" customWidth="1"/>
    <col min="9" max="9" width="11.5703125" style="68" customWidth="1"/>
    <col min="10" max="10" width="12.85546875" style="68" customWidth="1"/>
    <col min="11" max="11" width="15.5703125" style="68" customWidth="1"/>
    <col min="12" max="16384" width="15.5703125" style="68"/>
  </cols>
  <sheetData>
    <row r="1" spans="1:10" x14ac:dyDescent="0.2">
      <c r="A1" s="1079" t="s">
        <v>406</v>
      </c>
      <c r="B1" s="1079"/>
      <c r="C1" s="1079"/>
      <c r="D1" s="1079"/>
      <c r="E1" s="1079"/>
      <c r="F1" s="1079"/>
      <c r="G1" s="1079"/>
      <c r="H1" s="1079"/>
      <c r="I1" s="1079"/>
      <c r="J1" s="1079"/>
    </row>
    <row r="2" spans="1:10" s="69" customFormat="1" ht="12.75" x14ac:dyDescent="0.2">
      <c r="A2" s="1081" t="s">
        <v>407</v>
      </c>
      <c r="B2" s="1081"/>
      <c r="C2" s="1081"/>
      <c r="D2" s="1081"/>
      <c r="E2" s="1081"/>
      <c r="F2" s="1081"/>
      <c r="G2" s="1081"/>
      <c r="H2" s="1081"/>
      <c r="I2" s="1081"/>
      <c r="J2" s="1081"/>
    </row>
    <row r="3" spans="1:10" s="70" customFormat="1" ht="12.75" x14ac:dyDescent="0.2">
      <c r="A3" s="1070" t="s">
        <v>127</v>
      </c>
      <c r="B3" s="1082" t="s">
        <v>3</v>
      </c>
      <c r="C3" s="1083" t="s">
        <v>408</v>
      </c>
      <c r="D3" s="1083"/>
      <c r="E3" s="1083"/>
      <c r="F3" s="1083"/>
      <c r="G3" s="1083" t="s">
        <v>409</v>
      </c>
      <c r="H3" s="1083"/>
      <c r="I3" s="1084" t="s">
        <v>410</v>
      </c>
      <c r="J3" s="1085"/>
    </row>
    <row r="4" spans="1:10" s="72" customFormat="1" ht="12.75" x14ac:dyDescent="0.2">
      <c r="A4" s="1071"/>
      <c r="B4" s="1082"/>
      <c r="C4" s="1065" t="str">
        <f>'[2]Anx 34 (a) &amp; 34 (b)'!C4:D4</f>
        <v xml:space="preserve"> Disb 1st April to  SEPT 2020</v>
      </c>
      <c r="D4" s="1065"/>
      <c r="E4" s="1065" t="s">
        <v>411</v>
      </c>
      <c r="F4" s="1065"/>
      <c r="G4" s="1065" t="s">
        <v>411</v>
      </c>
      <c r="H4" s="1065"/>
      <c r="I4" s="1086"/>
      <c r="J4" s="1087"/>
    </row>
    <row r="5" spans="1:10" s="69" customFormat="1" x14ac:dyDescent="0.25">
      <c r="A5" s="71" t="s">
        <v>137</v>
      </c>
      <c r="B5" s="73" t="s">
        <v>14</v>
      </c>
      <c r="C5" s="258" t="s">
        <v>403</v>
      </c>
      <c r="D5" s="254" t="s">
        <v>402</v>
      </c>
      <c r="E5" s="258" t="s">
        <v>404</v>
      </c>
      <c r="F5" s="254" t="s">
        <v>402</v>
      </c>
      <c r="G5" s="258" t="s">
        <v>404</v>
      </c>
      <c r="H5" s="254" t="s">
        <v>402</v>
      </c>
      <c r="I5" s="258" t="s">
        <v>404</v>
      </c>
      <c r="J5" s="254" t="s">
        <v>402</v>
      </c>
    </row>
    <row r="6" spans="1:10" s="69" customFormat="1" x14ac:dyDescent="0.2">
      <c r="A6" s="75">
        <v>1</v>
      </c>
      <c r="B6" s="260" t="str">
        <f>'[2]Anx 34 (a) &amp; 34 (b)'!B6</f>
        <v>Canara Bank</v>
      </c>
      <c r="C6" s="265">
        <f>'[2]Anx 34 (a) &amp; 34 (b)'!AC6</f>
        <v>65216</v>
      </c>
      <c r="D6" s="265">
        <f>'[2]Anx 34 (a) &amp; 34 (b)'!AD6</f>
        <v>1245.2</v>
      </c>
      <c r="E6" s="265">
        <f>'[2]Anx 34 (a) &amp; 34 (b)'!AE6</f>
        <v>1347579</v>
      </c>
      <c r="F6" s="265">
        <f>'[2]Anx 34 (a) &amp; 34 (b)'!AF6</f>
        <v>30237.03</v>
      </c>
      <c r="G6" s="292">
        <v>1321604</v>
      </c>
      <c r="H6" s="293">
        <v>29755.97</v>
      </c>
      <c r="I6" s="292">
        <f t="shared" ref="I6:J10" si="0">E6-G6</f>
        <v>25975</v>
      </c>
      <c r="J6" s="293">
        <f t="shared" si="0"/>
        <v>481.05999999999767</v>
      </c>
    </row>
    <row r="7" spans="1:10" x14ac:dyDescent="0.2">
      <c r="A7" s="75">
        <v>2</v>
      </c>
      <c r="B7" s="260" t="str">
        <f>'[2]Anx 34 (a) &amp; 34 (b)'!B7</f>
        <v>State Bank of India</v>
      </c>
      <c r="C7" s="265">
        <f>'[2]Anx 34 (a) &amp; 34 (b)'!AC7</f>
        <v>16106</v>
      </c>
      <c r="D7" s="265">
        <f>'[2]Anx 34 (a) &amp; 34 (b)'!AD7</f>
        <v>744.06549999999993</v>
      </c>
      <c r="E7" s="265">
        <f>'[2]Anx 34 (a) &amp; 34 (b)'!AE7</f>
        <v>87970</v>
      </c>
      <c r="F7" s="265">
        <f>'[2]Anx 34 (a) &amp; 34 (b)'!AF7</f>
        <v>4328.9399999999996</v>
      </c>
      <c r="G7" s="292">
        <v>75219</v>
      </c>
      <c r="H7" s="293">
        <v>4070.61</v>
      </c>
      <c r="I7" s="292">
        <f t="shared" si="0"/>
        <v>12751</v>
      </c>
      <c r="J7" s="293">
        <f t="shared" si="0"/>
        <v>258.32999999999947</v>
      </c>
    </row>
    <row r="8" spans="1:10" s="69" customFormat="1" x14ac:dyDescent="0.2">
      <c r="A8" s="75">
        <v>3</v>
      </c>
      <c r="B8" s="260" t="str">
        <f>'[2]Anx 34 (a) &amp; 34 (b)'!B8</f>
        <v>Union Bank Of India</v>
      </c>
      <c r="C8" s="265">
        <f>'[2]Anx 34 (a) &amp; 34 (b)'!AC8</f>
        <v>33767</v>
      </c>
      <c r="D8" s="265">
        <f>'[2]Anx 34 (a) &amp; 34 (b)'!AD8</f>
        <v>1699.8</v>
      </c>
      <c r="E8" s="265">
        <f>'[2]Anx 34 (a) &amp; 34 (b)'!AE8</f>
        <v>186393</v>
      </c>
      <c r="F8" s="265">
        <f>'[2]Anx 34 (a) &amp; 34 (b)'!AF8</f>
        <v>9105.24</v>
      </c>
      <c r="G8" s="292">
        <v>185938</v>
      </c>
      <c r="H8" s="293">
        <v>9070.7217999999993</v>
      </c>
      <c r="I8" s="292">
        <f t="shared" si="0"/>
        <v>455</v>
      </c>
      <c r="J8" s="293">
        <f t="shared" si="0"/>
        <v>34.518200000000434</v>
      </c>
    </row>
    <row r="9" spans="1:10" s="69" customFormat="1" x14ac:dyDescent="0.2">
      <c r="A9" s="75">
        <v>4</v>
      </c>
      <c r="B9" s="260" t="str">
        <f>'[2]Anx 34 (a) &amp; 34 (b)'!B9</f>
        <v>Bank of Baroda</v>
      </c>
      <c r="C9" s="265">
        <f>'[2]Anx 34 (a) &amp; 34 (b)'!AC9</f>
        <v>9759</v>
      </c>
      <c r="D9" s="265">
        <f>'[2]Anx 34 (a) &amp; 34 (b)'!AD9</f>
        <v>179.33999999999997</v>
      </c>
      <c r="E9" s="265">
        <f>'[2]Anx 34 (a) &amp; 34 (b)'!AE9</f>
        <v>75621</v>
      </c>
      <c r="F9" s="265">
        <f>'[2]Anx 34 (a) &amp; 34 (b)'!AF9</f>
        <v>2267.31</v>
      </c>
      <c r="G9" s="292">
        <v>65489</v>
      </c>
      <c r="H9" s="293">
        <v>1668.55</v>
      </c>
      <c r="I9" s="292">
        <f t="shared" si="0"/>
        <v>10132</v>
      </c>
      <c r="J9" s="293">
        <f t="shared" si="0"/>
        <v>598.76</v>
      </c>
    </row>
    <row r="10" spans="1:10" s="70" customFormat="1" ht="15.75" x14ac:dyDescent="0.25">
      <c r="A10" s="71"/>
      <c r="B10" s="250" t="s">
        <v>19</v>
      </c>
      <c r="C10" s="270">
        <f t="shared" ref="C10:H10" si="1">SUM(C6:C9)</f>
        <v>124848</v>
      </c>
      <c r="D10" s="270">
        <f t="shared" si="1"/>
        <v>3868.4054999999998</v>
      </c>
      <c r="E10" s="270">
        <f t="shared" si="1"/>
        <v>1697563</v>
      </c>
      <c r="F10" s="270">
        <f t="shared" si="1"/>
        <v>45938.52</v>
      </c>
      <c r="G10" s="270">
        <f t="shared" si="1"/>
        <v>1648250</v>
      </c>
      <c r="H10" s="270">
        <f t="shared" si="1"/>
        <v>44565.851800000004</v>
      </c>
      <c r="I10" s="294">
        <f t="shared" si="0"/>
        <v>49313</v>
      </c>
      <c r="J10" s="295">
        <f t="shared" si="0"/>
        <v>1372.6681999999928</v>
      </c>
    </row>
    <row r="11" spans="1:10" s="70" customFormat="1" ht="15.75" x14ac:dyDescent="0.25">
      <c r="A11" s="71"/>
      <c r="B11" s="250"/>
      <c r="C11" s="270"/>
      <c r="D11" s="296"/>
      <c r="E11" s="296"/>
      <c r="F11" s="297"/>
      <c r="G11" s="296"/>
      <c r="H11" s="296"/>
      <c r="I11" s="294"/>
      <c r="J11" s="295"/>
    </row>
    <row r="12" spans="1:10" s="69" customFormat="1" ht="15.75" x14ac:dyDescent="0.25">
      <c r="A12" s="71" t="s">
        <v>20</v>
      </c>
      <c r="B12" s="250" t="s">
        <v>139</v>
      </c>
      <c r="C12" s="265"/>
      <c r="D12" s="28"/>
      <c r="E12" s="273"/>
      <c r="F12" s="298"/>
      <c r="G12" s="292"/>
      <c r="H12" s="293"/>
      <c r="I12" s="292"/>
      <c r="J12" s="293"/>
    </row>
    <row r="13" spans="1:10" s="69" customFormat="1" x14ac:dyDescent="0.2">
      <c r="A13" s="75">
        <v>5</v>
      </c>
      <c r="B13" s="260" t="str">
        <f>'[2]Anx 34 (a) &amp; 34 (b)'!B13</f>
        <v>Bank of India</v>
      </c>
      <c r="C13" s="265">
        <f>'[2]Anx 34 (a) &amp; 34 (b)'!AC13</f>
        <v>2529</v>
      </c>
      <c r="D13" s="265">
        <f>'[2]Anx 34 (a) &amp; 34 (b)'!AD13</f>
        <v>59.810000000000009</v>
      </c>
      <c r="E13" s="265">
        <f>'[2]Anx 34 (a) &amp; 34 (b)'!AE13</f>
        <v>9166</v>
      </c>
      <c r="F13" s="265">
        <f>'[2]Anx 34 (a) &amp; 34 (b)'!AF13</f>
        <v>425.27999999999992</v>
      </c>
      <c r="G13" s="292">
        <v>7975</v>
      </c>
      <c r="H13" s="293">
        <v>392.71899999999999</v>
      </c>
      <c r="I13" s="292">
        <f t="shared" ref="I13:J21" si="2">E13-G13</f>
        <v>1191</v>
      </c>
      <c r="J13" s="293">
        <f t="shared" si="2"/>
        <v>32.560999999999922</v>
      </c>
    </row>
    <row r="14" spans="1:10" s="69" customFormat="1" x14ac:dyDescent="0.2">
      <c r="A14" s="75">
        <v>6</v>
      </c>
      <c r="B14" s="260" t="str">
        <f>'[2]Anx 34 (a) &amp; 34 (b)'!B14</f>
        <v>Bank of Maharastra</v>
      </c>
      <c r="C14" s="265">
        <f>'[2]Anx 34 (a) &amp; 34 (b)'!AC14</f>
        <v>0</v>
      </c>
      <c r="D14" s="265">
        <f>'[2]Anx 34 (a) &amp; 34 (b)'!AD14</f>
        <v>0</v>
      </c>
      <c r="E14" s="265">
        <f>'[2]Anx 34 (a) &amp; 34 (b)'!AE14</f>
        <v>3667</v>
      </c>
      <c r="F14" s="265">
        <f>'[2]Anx 34 (a) &amp; 34 (b)'!AF14</f>
        <v>242.535</v>
      </c>
      <c r="G14" s="292">
        <v>3183</v>
      </c>
      <c r="H14" s="293">
        <v>1395.9439</v>
      </c>
      <c r="I14" s="292">
        <f t="shared" si="2"/>
        <v>484</v>
      </c>
      <c r="J14" s="293">
        <f t="shared" si="2"/>
        <v>-1153.4088999999999</v>
      </c>
    </row>
    <row r="15" spans="1:10" s="69" customFormat="1" x14ac:dyDescent="0.2">
      <c r="A15" s="75">
        <v>7</v>
      </c>
      <c r="B15" s="260" t="str">
        <f>'[2]Anx 34 (a) &amp; 34 (b)'!B15</f>
        <v>Central Bank of India</v>
      </c>
      <c r="C15" s="265">
        <f>'[2]Anx 34 (a) &amp; 34 (b)'!AC15</f>
        <v>354</v>
      </c>
      <c r="D15" s="265">
        <f>'[2]Anx 34 (a) &amp; 34 (b)'!AD15</f>
        <v>1.17</v>
      </c>
      <c r="E15" s="265">
        <f>'[2]Anx 34 (a) &amp; 34 (b)'!AE15</f>
        <v>5305</v>
      </c>
      <c r="F15" s="265">
        <f>'[2]Anx 34 (a) &amp; 34 (b)'!AF15</f>
        <v>201.21000000000004</v>
      </c>
      <c r="G15" s="292">
        <v>6351</v>
      </c>
      <c r="H15" s="293">
        <v>254.69499999999999</v>
      </c>
      <c r="I15" s="292">
        <f t="shared" si="2"/>
        <v>-1046</v>
      </c>
      <c r="J15" s="293">
        <f t="shared" si="2"/>
        <v>-53.484999999999957</v>
      </c>
    </row>
    <row r="16" spans="1:10" s="69" customFormat="1" x14ac:dyDescent="0.2">
      <c r="A16" s="75">
        <v>8</v>
      </c>
      <c r="B16" s="260" t="str">
        <f>'[2]Anx 34 (a) &amp; 34 (b)'!B16</f>
        <v xml:space="preserve">Indian Bank </v>
      </c>
      <c r="C16" s="265">
        <f>'[2]Anx 34 (a) &amp; 34 (b)'!AC16</f>
        <v>3688</v>
      </c>
      <c r="D16" s="265">
        <f>'[2]Anx 34 (a) &amp; 34 (b)'!AD16</f>
        <v>156.74000000000004</v>
      </c>
      <c r="E16" s="265">
        <f>'[2]Anx 34 (a) &amp; 34 (b)'!AE16</f>
        <v>9678</v>
      </c>
      <c r="F16" s="265">
        <f>'[2]Anx 34 (a) &amp; 34 (b)'!AF16</f>
        <v>372.42329999999998</v>
      </c>
      <c r="G16" s="292">
        <v>935</v>
      </c>
      <c r="H16" s="293">
        <v>15.75</v>
      </c>
      <c r="I16" s="292">
        <f t="shared" si="2"/>
        <v>8743</v>
      </c>
      <c r="J16" s="293">
        <f t="shared" si="2"/>
        <v>356.67329999999998</v>
      </c>
    </row>
    <row r="17" spans="1:10" s="69" customFormat="1" x14ac:dyDescent="0.2">
      <c r="A17" s="75">
        <v>9</v>
      </c>
      <c r="B17" s="260" t="str">
        <f>'[2]Anx 34 (a) &amp; 34 (b)'!B17</f>
        <v>Indian Overseas Bank</v>
      </c>
      <c r="C17" s="265">
        <f>'[2]Anx 34 (a) &amp; 34 (b)'!AC17</f>
        <v>31</v>
      </c>
      <c r="D17" s="265">
        <f>'[2]Anx 34 (a) &amp; 34 (b)'!AD17</f>
        <v>0.56000000000000005</v>
      </c>
      <c r="E17" s="265">
        <f>'[2]Anx 34 (a) &amp; 34 (b)'!AE17</f>
        <v>31000</v>
      </c>
      <c r="F17" s="265">
        <f>'[2]Anx 34 (a) &amp; 34 (b)'!AF17</f>
        <v>399.65999999999997</v>
      </c>
      <c r="G17" s="292">
        <v>30973</v>
      </c>
      <c r="H17" s="293">
        <v>399.52569999999997</v>
      </c>
      <c r="I17" s="292">
        <f t="shared" si="2"/>
        <v>27</v>
      </c>
      <c r="J17" s="293">
        <f t="shared" si="2"/>
        <v>0.13429999999999609</v>
      </c>
    </row>
    <row r="18" spans="1:10" s="69" customFormat="1" x14ac:dyDescent="0.2">
      <c r="A18" s="75">
        <v>10</v>
      </c>
      <c r="B18" s="260" t="str">
        <f>'[2]Anx 34 (a) &amp; 34 (b)'!B18</f>
        <v>Punjab National Bank</v>
      </c>
      <c r="C18" s="265">
        <f>'[2]Anx 34 (a) &amp; 34 (b)'!AC18</f>
        <v>1870</v>
      </c>
      <c r="D18" s="265">
        <f>'[2]Anx 34 (a) &amp; 34 (b)'!AD18</f>
        <v>107.36</v>
      </c>
      <c r="E18" s="265">
        <f>'[2]Anx 34 (a) &amp; 34 (b)'!AE18</f>
        <v>4800</v>
      </c>
      <c r="F18" s="265">
        <f>'[2]Anx 34 (a) &amp; 34 (b)'!AF18</f>
        <v>324.52000000000004</v>
      </c>
      <c r="G18" s="292">
        <v>5031</v>
      </c>
      <c r="H18" s="293">
        <v>302.78210000000001</v>
      </c>
      <c r="I18" s="292">
        <f t="shared" si="2"/>
        <v>-231</v>
      </c>
      <c r="J18" s="293">
        <f t="shared" si="2"/>
        <v>21.737900000000025</v>
      </c>
    </row>
    <row r="19" spans="1:10" s="69" customFormat="1" x14ac:dyDescent="0.2">
      <c r="A19" s="75">
        <v>11</v>
      </c>
      <c r="B19" s="260" t="str">
        <f>'[2]Anx 34 (a) &amp; 34 (b)'!B19</f>
        <v>Punjab and Synd Bank</v>
      </c>
      <c r="C19" s="265">
        <f>'[2]Anx 34 (a) &amp; 34 (b)'!AC19</f>
        <v>58</v>
      </c>
      <c r="D19" s="265">
        <f>'[2]Anx 34 (a) &amp; 34 (b)'!AD19</f>
        <v>1.0752999999999999</v>
      </c>
      <c r="E19" s="265">
        <f>'[2]Anx 34 (a) &amp; 34 (b)'!AE19</f>
        <v>176</v>
      </c>
      <c r="F19" s="265">
        <f>'[2]Anx 34 (a) &amp; 34 (b)'!AF19</f>
        <v>7.0236999999999998</v>
      </c>
      <c r="G19" s="292">
        <v>141</v>
      </c>
      <c r="H19" s="293">
        <v>8.1507000000000005</v>
      </c>
      <c r="I19" s="292">
        <f t="shared" si="2"/>
        <v>35</v>
      </c>
      <c r="J19" s="293">
        <f t="shared" si="2"/>
        <v>-1.1270000000000007</v>
      </c>
    </row>
    <row r="20" spans="1:10" s="69" customFormat="1" x14ac:dyDescent="0.2">
      <c r="A20" s="75">
        <v>12</v>
      </c>
      <c r="B20" s="260" t="str">
        <f>'[2]Anx 34 (a) &amp; 34 (b)'!B20</f>
        <v>UCO Bank</v>
      </c>
      <c r="C20" s="265">
        <f>'[2]Anx 34 (a) &amp; 34 (b)'!AC20</f>
        <v>2044</v>
      </c>
      <c r="D20" s="265">
        <f>'[2]Anx 34 (a) &amp; 34 (b)'!AD20</f>
        <v>43.46</v>
      </c>
      <c r="E20" s="265">
        <f>'[2]Anx 34 (a) &amp; 34 (b)'!AE20</f>
        <v>5753</v>
      </c>
      <c r="F20" s="265">
        <f>'[2]Anx 34 (a) &amp; 34 (b)'!AF20</f>
        <v>161.66000000000003</v>
      </c>
      <c r="G20" s="292">
        <v>785</v>
      </c>
      <c r="H20" s="293">
        <v>27.73</v>
      </c>
      <c r="I20" s="292">
        <f t="shared" si="2"/>
        <v>4968</v>
      </c>
      <c r="J20" s="293">
        <f t="shared" si="2"/>
        <v>133.93000000000004</v>
      </c>
    </row>
    <row r="21" spans="1:10" s="70" customFormat="1" ht="15.75" x14ac:dyDescent="0.25">
      <c r="A21" s="71"/>
      <c r="B21" s="250" t="s">
        <v>30</v>
      </c>
      <c r="C21" s="270">
        <f t="shared" ref="C21:H21" si="3">SUM(C13:C20)</f>
        <v>10574</v>
      </c>
      <c r="D21" s="270">
        <f t="shared" si="3"/>
        <v>370.17530000000005</v>
      </c>
      <c r="E21" s="270">
        <f t="shared" si="3"/>
        <v>69545</v>
      </c>
      <c r="F21" s="270">
        <f t="shared" si="3"/>
        <v>2134.3119999999999</v>
      </c>
      <c r="G21" s="270">
        <f t="shared" si="3"/>
        <v>55374</v>
      </c>
      <c r="H21" s="270">
        <f t="shared" si="3"/>
        <v>2797.2964000000002</v>
      </c>
      <c r="I21" s="294">
        <f t="shared" si="2"/>
        <v>14171</v>
      </c>
      <c r="J21" s="295">
        <f t="shared" si="2"/>
        <v>-662.98440000000028</v>
      </c>
    </row>
    <row r="22" spans="1:10" s="69" customFormat="1" ht="15.75" x14ac:dyDescent="0.25">
      <c r="A22" s="71" t="s">
        <v>31</v>
      </c>
      <c r="B22" s="250" t="s">
        <v>32</v>
      </c>
      <c r="C22" s="265"/>
      <c r="D22" s="28"/>
      <c r="E22" s="273"/>
      <c r="F22" s="298"/>
      <c r="G22" s="292"/>
      <c r="H22" s="293"/>
      <c r="I22" s="292"/>
      <c r="J22" s="293"/>
    </row>
    <row r="23" spans="1:10" s="69" customFormat="1" ht="15.75" x14ac:dyDescent="0.25">
      <c r="A23" s="71"/>
      <c r="B23" s="250"/>
      <c r="C23" s="265"/>
      <c r="D23" s="299"/>
      <c r="E23" s="300"/>
      <c r="F23" s="301"/>
      <c r="G23" s="292"/>
      <c r="H23" s="293"/>
      <c r="I23" s="292"/>
      <c r="J23" s="293"/>
    </row>
    <row r="24" spans="1:10" s="69" customFormat="1" x14ac:dyDescent="0.2">
      <c r="A24" s="75">
        <v>13</v>
      </c>
      <c r="B24" s="260" t="str">
        <f>'[2]Anx 34 (a) &amp; 34 (b)'!B24</f>
        <v>IDBI Bank</v>
      </c>
      <c r="C24" s="265">
        <f>'[2]Anx 34 (a) &amp; 34 (b)'!AC24</f>
        <v>2132</v>
      </c>
      <c r="D24" s="265">
        <f>'[2]Anx 34 (a) &amp; 34 (b)'!AD24</f>
        <v>57.521699999999996</v>
      </c>
      <c r="E24" s="265">
        <f>'[2]Anx 34 (a) &amp; 34 (b)'!AE24</f>
        <v>5807</v>
      </c>
      <c r="F24" s="265">
        <f>'[2]Anx 34 (a) &amp; 34 (b)'!AF24</f>
        <v>533.03999999999985</v>
      </c>
      <c r="G24" s="292">
        <v>5364</v>
      </c>
      <c r="H24" s="293">
        <v>524.67610000000002</v>
      </c>
      <c r="I24" s="292">
        <f t="shared" ref="I24:J45" si="4">E24-G24</f>
        <v>443</v>
      </c>
      <c r="J24" s="293">
        <f t="shared" si="4"/>
        <v>8.3638999999998305</v>
      </c>
    </row>
    <row r="25" spans="1:10" s="69" customFormat="1" x14ac:dyDescent="0.2">
      <c r="A25" s="75">
        <v>14</v>
      </c>
      <c r="B25" s="260" t="str">
        <f>'[2]Anx 34 (a) &amp; 34 (b)'!B25</f>
        <v>Karnataka Bank Ltd</v>
      </c>
      <c r="C25" s="265">
        <f>'[2]Anx 34 (a) &amp; 34 (b)'!AC25</f>
        <v>8419</v>
      </c>
      <c r="D25" s="265">
        <f>'[2]Anx 34 (a) &amp; 34 (b)'!AD25</f>
        <v>124.49000000000001</v>
      </c>
      <c r="E25" s="265">
        <f>'[2]Anx 34 (a) &amp; 34 (b)'!AE25</f>
        <v>18887</v>
      </c>
      <c r="F25" s="265">
        <f>'[2]Anx 34 (a) &amp; 34 (b)'!AF25</f>
        <v>521.71</v>
      </c>
      <c r="G25" s="292">
        <v>19080</v>
      </c>
      <c r="H25" s="293">
        <v>496.57</v>
      </c>
      <c r="I25" s="292">
        <f t="shared" si="4"/>
        <v>-193</v>
      </c>
      <c r="J25" s="293">
        <f t="shared" si="4"/>
        <v>25.140000000000043</v>
      </c>
    </row>
    <row r="26" spans="1:10" s="69" customFormat="1" x14ac:dyDescent="0.2">
      <c r="A26" s="75">
        <v>15</v>
      </c>
      <c r="B26" s="260" t="str">
        <f>'[2]Anx 34 (a) &amp; 34 (b)'!B26</f>
        <v>Kotak Mahendra Bank</v>
      </c>
      <c r="C26" s="265">
        <f>'[2]Anx 34 (a) &amp; 34 (b)'!AC26</f>
        <v>144</v>
      </c>
      <c r="D26" s="265">
        <f>'[2]Anx 34 (a) &amp; 34 (b)'!AD26</f>
        <v>43.520799999999994</v>
      </c>
      <c r="E26" s="265">
        <f>'[2]Anx 34 (a) &amp; 34 (b)'!AE26</f>
        <v>10747</v>
      </c>
      <c r="F26" s="265">
        <f>'[2]Anx 34 (a) &amp; 34 (b)'!AF26</f>
        <v>446.28219999999999</v>
      </c>
      <c r="G26" s="292">
        <v>12260</v>
      </c>
      <c r="H26" s="293">
        <v>455.87079999999997</v>
      </c>
      <c r="I26" s="292">
        <f>E26-G26</f>
        <v>-1513</v>
      </c>
      <c r="J26" s="293">
        <f>F26-H26</f>
        <v>-9.5885999999999854</v>
      </c>
    </row>
    <row r="27" spans="1:10" s="69" customFormat="1" x14ac:dyDescent="0.2">
      <c r="A27" s="75">
        <v>16</v>
      </c>
      <c r="B27" s="260" t="str">
        <f>'[2]Anx 34 (a) &amp; 34 (b)'!B27</f>
        <v>Cathelic Syrian Bank Ltd.</v>
      </c>
      <c r="C27" s="265">
        <f>'[2]Anx 34 (a) &amp; 34 (b)'!AC27</f>
        <v>0</v>
      </c>
      <c r="D27" s="265">
        <f>'[2]Anx 34 (a) &amp; 34 (b)'!AD27</f>
        <v>0</v>
      </c>
      <c r="E27" s="265">
        <f>'[2]Anx 34 (a) &amp; 34 (b)'!AE27</f>
        <v>5833</v>
      </c>
      <c r="F27" s="265">
        <f>'[2]Anx 34 (a) &amp; 34 (b)'!AF27</f>
        <v>87.58</v>
      </c>
      <c r="G27" s="292">
        <v>5881</v>
      </c>
      <c r="H27" s="293">
        <v>84.154060000000001</v>
      </c>
      <c r="I27" s="292">
        <f t="shared" si="4"/>
        <v>-48</v>
      </c>
      <c r="J27" s="293">
        <f t="shared" si="4"/>
        <v>3.4259399999999971</v>
      </c>
    </row>
    <row r="28" spans="1:10" s="69" customFormat="1" x14ac:dyDescent="0.2">
      <c r="A28" s="75">
        <v>17</v>
      </c>
      <c r="B28" s="260" t="str">
        <f>'[2]Anx 34 (a) &amp; 34 (b)'!B28</f>
        <v>City Union Bank Ltd</v>
      </c>
      <c r="C28" s="265">
        <f>'[2]Anx 34 (a) &amp; 34 (b)'!AC28</f>
        <v>60</v>
      </c>
      <c r="D28" s="265">
        <f>'[2]Anx 34 (a) &amp; 34 (b)'!AD28</f>
        <v>1.3453999999999999</v>
      </c>
      <c r="E28" s="265">
        <f>'[2]Anx 34 (a) &amp; 34 (b)'!AE28</f>
        <v>238</v>
      </c>
      <c r="F28" s="265">
        <f>'[2]Anx 34 (a) &amp; 34 (b)'!AF28</f>
        <v>13.3254</v>
      </c>
      <c r="G28" s="292">
        <v>298</v>
      </c>
      <c r="H28" s="293">
        <v>14.494</v>
      </c>
      <c r="I28" s="292">
        <f t="shared" si="4"/>
        <v>-60</v>
      </c>
      <c r="J28" s="293">
        <f t="shared" si="4"/>
        <v>-1.1685999999999996</v>
      </c>
    </row>
    <row r="29" spans="1:10" s="69" customFormat="1" x14ac:dyDescent="0.2">
      <c r="A29" s="75">
        <v>18</v>
      </c>
      <c r="B29" s="260" t="str">
        <f>'[2]Anx 34 (a) &amp; 34 (b)'!B29</f>
        <v>Dhanalaxmi Bank Ltd.</v>
      </c>
      <c r="C29" s="265">
        <f>'[2]Anx 34 (a) &amp; 34 (b)'!AC29</f>
        <v>0</v>
      </c>
      <c r="D29" s="265">
        <f>'[2]Anx 34 (a) &amp; 34 (b)'!AD29</f>
        <v>0</v>
      </c>
      <c r="E29" s="265">
        <f>'[2]Anx 34 (a) &amp; 34 (b)'!AE29</f>
        <v>1389</v>
      </c>
      <c r="F29" s="265">
        <f>'[2]Anx 34 (a) &amp; 34 (b)'!AF29</f>
        <v>22</v>
      </c>
      <c r="G29" s="292">
        <v>1389</v>
      </c>
      <c r="H29" s="293">
        <v>22</v>
      </c>
      <c r="I29" s="292">
        <f t="shared" si="4"/>
        <v>0</v>
      </c>
      <c r="J29" s="293">
        <f t="shared" si="4"/>
        <v>0</v>
      </c>
    </row>
    <row r="30" spans="1:10" s="69" customFormat="1" x14ac:dyDescent="0.2">
      <c r="A30" s="75">
        <v>19</v>
      </c>
      <c r="B30" s="260" t="str">
        <f>'[2]Anx 34 (a) &amp; 34 (b)'!B30</f>
        <v>Federal Bank Ltd.</v>
      </c>
      <c r="C30" s="265">
        <f>'[2]Anx 34 (a) &amp; 34 (b)'!AC30</f>
        <v>16629</v>
      </c>
      <c r="D30" s="265">
        <f>'[2]Anx 34 (a) &amp; 34 (b)'!AD30</f>
        <v>386.22809999999998</v>
      </c>
      <c r="E30" s="265">
        <f>'[2]Anx 34 (a) &amp; 34 (b)'!AE30</f>
        <v>23264</v>
      </c>
      <c r="F30" s="265">
        <f>'[2]Anx 34 (a) &amp; 34 (b)'!AF30</f>
        <v>855.12830000000008</v>
      </c>
      <c r="G30" s="292">
        <v>22214</v>
      </c>
      <c r="H30" s="293">
        <v>789.56420000000003</v>
      </c>
      <c r="I30" s="292">
        <f t="shared" si="4"/>
        <v>1050</v>
      </c>
      <c r="J30" s="293">
        <f t="shared" si="4"/>
        <v>65.564100000000053</v>
      </c>
    </row>
    <row r="31" spans="1:10" s="69" customFormat="1" x14ac:dyDescent="0.2">
      <c r="A31" s="75">
        <v>20</v>
      </c>
      <c r="B31" s="260" t="str">
        <f>'[2]Anx 34 (a) &amp; 34 (b)'!B31</f>
        <v>J and K Bank Ltd</v>
      </c>
      <c r="C31" s="265">
        <f>'[2]Anx 34 (a) &amp; 34 (b)'!AC31</f>
        <v>988</v>
      </c>
      <c r="D31" s="265">
        <f>'[2]Anx 34 (a) &amp; 34 (b)'!AD31</f>
        <v>254.6516</v>
      </c>
      <c r="E31" s="265">
        <f>'[2]Anx 34 (a) &amp; 34 (b)'!AE31</f>
        <v>988</v>
      </c>
      <c r="F31" s="265">
        <f>'[2]Anx 34 (a) &amp; 34 (b)'!AF31</f>
        <v>254.6516</v>
      </c>
      <c r="G31" s="292">
        <v>1027</v>
      </c>
      <c r="H31" s="293">
        <v>297.14999999999998</v>
      </c>
      <c r="I31" s="292">
        <f t="shared" si="4"/>
        <v>-39</v>
      </c>
      <c r="J31" s="293">
        <f t="shared" si="4"/>
        <v>-42.498399999999975</v>
      </c>
    </row>
    <row r="32" spans="1:10" s="69" customFormat="1" x14ac:dyDescent="0.2">
      <c r="A32" s="75">
        <v>21</v>
      </c>
      <c r="B32" s="260" t="str">
        <f>'[2]Anx 34 (a) &amp; 34 (b)'!B32</f>
        <v>Karur Vysya Bank Ltd.</v>
      </c>
      <c r="C32" s="265">
        <f>'[2]Anx 34 (a) &amp; 34 (b)'!AC32</f>
        <v>186</v>
      </c>
      <c r="D32" s="265">
        <f>'[2]Anx 34 (a) &amp; 34 (b)'!AD32</f>
        <v>4.5755000000000008</v>
      </c>
      <c r="E32" s="265">
        <f>'[2]Anx 34 (a) &amp; 34 (b)'!AE32</f>
        <v>5770</v>
      </c>
      <c r="F32" s="265">
        <f>'[2]Anx 34 (a) &amp; 34 (b)'!AF32</f>
        <v>94.139999999999986</v>
      </c>
      <c r="G32" s="292">
        <v>5693</v>
      </c>
      <c r="H32" s="293">
        <v>293.6472</v>
      </c>
      <c r="I32" s="292">
        <f t="shared" si="4"/>
        <v>77</v>
      </c>
      <c r="J32" s="293">
        <f t="shared" si="4"/>
        <v>-199.50720000000001</v>
      </c>
    </row>
    <row r="33" spans="1:10" s="69" customFormat="1" x14ac:dyDescent="0.2">
      <c r="A33" s="75">
        <v>22</v>
      </c>
      <c r="B33" s="260" t="str">
        <f>'[2]Anx 34 (a) &amp; 34 (b)'!B33</f>
        <v>Lakshmi Vilas Bank Ltd</v>
      </c>
      <c r="C33" s="265">
        <f>'[2]Anx 34 (a) &amp; 34 (b)'!AC33</f>
        <v>515</v>
      </c>
      <c r="D33" s="265">
        <f>'[2]Anx 34 (a) &amp; 34 (b)'!AD33</f>
        <v>47.499999999999993</v>
      </c>
      <c r="E33" s="265">
        <f>'[2]Anx 34 (a) &amp; 34 (b)'!AE33</f>
        <v>172</v>
      </c>
      <c r="F33" s="265">
        <f>'[2]Anx 34 (a) &amp; 34 (b)'!AF33</f>
        <v>2.96</v>
      </c>
      <c r="G33" s="292">
        <v>169</v>
      </c>
      <c r="H33" s="293">
        <v>2.883</v>
      </c>
      <c r="I33" s="292">
        <f t="shared" si="4"/>
        <v>3</v>
      </c>
      <c r="J33" s="293">
        <f t="shared" si="4"/>
        <v>7.6999999999999957E-2</v>
      </c>
    </row>
    <row r="34" spans="1:10" s="69" customFormat="1" x14ac:dyDescent="0.2">
      <c r="A34" s="75">
        <v>23</v>
      </c>
      <c r="B34" s="260" t="str">
        <f>'[2]Anx 34 (a) &amp; 34 (b)'!B34</f>
        <v xml:space="preserve">Ratnakar Bank Ltd </v>
      </c>
      <c r="C34" s="265">
        <f>'[2]Anx 34 (a) &amp; 34 (b)'!AC34</f>
        <v>1315</v>
      </c>
      <c r="D34" s="265">
        <f>'[2]Anx 34 (a) &amp; 34 (b)'!AD34</f>
        <v>3.9731000000000001</v>
      </c>
      <c r="E34" s="265">
        <f>'[2]Anx 34 (a) &amp; 34 (b)'!AE34</f>
        <v>10597</v>
      </c>
      <c r="F34" s="265">
        <f>'[2]Anx 34 (a) &amp; 34 (b)'!AF34</f>
        <v>34.076999999999998</v>
      </c>
      <c r="G34" s="292">
        <v>10085</v>
      </c>
      <c r="H34" s="293">
        <v>33.3386</v>
      </c>
      <c r="I34" s="292">
        <f t="shared" si="4"/>
        <v>512</v>
      </c>
      <c r="J34" s="293">
        <f t="shared" si="4"/>
        <v>0.73839999999999861</v>
      </c>
    </row>
    <row r="35" spans="1:10" s="69" customFormat="1" x14ac:dyDescent="0.2">
      <c r="A35" s="75">
        <v>24</v>
      </c>
      <c r="B35" s="260" t="str">
        <f>'[2]Anx 34 (a) &amp; 34 (b)'!B35</f>
        <v>South Indian Bank Ltd</v>
      </c>
      <c r="C35" s="265">
        <f>'[2]Anx 34 (a) &amp; 34 (b)'!AC35</f>
        <v>5454</v>
      </c>
      <c r="D35" s="265">
        <f>'[2]Anx 34 (a) &amp; 34 (b)'!AD35</f>
        <v>95.26</v>
      </c>
      <c r="E35" s="265">
        <f>'[2]Anx 34 (a) &amp; 34 (b)'!AE35</f>
        <v>8044</v>
      </c>
      <c r="F35" s="265">
        <f>'[2]Anx 34 (a) &amp; 34 (b)'!AF35</f>
        <v>215.56</v>
      </c>
      <c r="G35" s="292">
        <v>8642</v>
      </c>
      <c r="H35" s="293">
        <v>203.66</v>
      </c>
      <c r="I35" s="292">
        <f t="shared" si="4"/>
        <v>-598</v>
      </c>
      <c r="J35" s="293">
        <f t="shared" si="4"/>
        <v>11.900000000000006</v>
      </c>
    </row>
    <row r="36" spans="1:10" s="69" customFormat="1" x14ac:dyDescent="0.2">
      <c r="A36" s="75">
        <v>25</v>
      </c>
      <c r="B36" s="260" t="str">
        <f>'[2]Anx 34 (a) &amp; 34 (b)'!B36</f>
        <v>Tamil Nadu Merchantile Bank Ltd.</v>
      </c>
      <c r="C36" s="265">
        <f>'[2]Anx 34 (a) &amp; 34 (b)'!AC36</f>
        <v>1401</v>
      </c>
      <c r="D36" s="265">
        <f>'[2]Anx 34 (a) &amp; 34 (b)'!AD36</f>
        <v>45.152699999999996</v>
      </c>
      <c r="E36" s="265">
        <f>'[2]Anx 34 (a) &amp; 34 (b)'!AE36</f>
        <v>2043</v>
      </c>
      <c r="F36" s="265">
        <f>'[2]Anx 34 (a) &amp; 34 (b)'!AF36</f>
        <v>75.742500000000007</v>
      </c>
      <c r="G36" s="292">
        <v>1880</v>
      </c>
      <c r="H36" s="293">
        <v>64.037400000000005</v>
      </c>
      <c r="I36" s="292">
        <f t="shared" si="4"/>
        <v>163</v>
      </c>
      <c r="J36" s="293">
        <f t="shared" si="4"/>
        <v>11.705100000000002</v>
      </c>
    </row>
    <row r="37" spans="1:10" s="69" customFormat="1" x14ac:dyDescent="0.2">
      <c r="A37" s="75">
        <v>26</v>
      </c>
      <c r="B37" s="260" t="str">
        <f>'[2]Anx 34 (a) &amp; 34 (b)'!B37</f>
        <v>IndusInd Bank</v>
      </c>
      <c r="C37" s="265">
        <f>'[2]Anx 34 (a) &amp; 34 (b)'!AC37</f>
        <v>56382</v>
      </c>
      <c r="D37" s="265">
        <f>'[2]Anx 34 (a) &amp; 34 (b)'!AD37</f>
        <v>173.58</v>
      </c>
      <c r="E37" s="265">
        <f>'[2]Anx 34 (a) &amp; 34 (b)'!AE37</f>
        <v>441989</v>
      </c>
      <c r="F37" s="265">
        <f>'[2]Anx 34 (a) &amp; 34 (b)'!AF37</f>
        <v>917.8900000000001</v>
      </c>
      <c r="G37" s="292">
        <v>8065</v>
      </c>
      <c r="H37" s="293">
        <v>185.52</v>
      </c>
      <c r="I37" s="292">
        <f t="shared" si="4"/>
        <v>433924</v>
      </c>
      <c r="J37" s="293">
        <f t="shared" si="4"/>
        <v>732.37000000000012</v>
      </c>
    </row>
    <row r="38" spans="1:10" s="69" customFormat="1" x14ac:dyDescent="0.2">
      <c r="A38" s="75">
        <v>27</v>
      </c>
      <c r="B38" s="260" t="str">
        <f>'[2]Anx 34 (a) &amp; 34 (b)'!B38</f>
        <v>HDFC Bank Ltd</v>
      </c>
      <c r="C38" s="265">
        <f>'[2]Anx 34 (a) &amp; 34 (b)'!AC38</f>
        <v>3768</v>
      </c>
      <c r="D38" s="265">
        <f>'[2]Anx 34 (a) &amp; 34 (b)'!AD38</f>
        <v>42.5837</v>
      </c>
      <c r="E38" s="265">
        <f>'[2]Anx 34 (a) &amp; 34 (b)'!AE38</f>
        <v>47448</v>
      </c>
      <c r="F38" s="265">
        <f>'[2]Anx 34 (a) &amp; 34 (b)'!AF38</f>
        <v>363.29749999999996</v>
      </c>
      <c r="G38" s="292">
        <v>53613</v>
      </c>
      <c r="H38" s="293">
        <v>421.14449999999999</v>
      </c>
      <c r="I38" s="292">
        <f t="shared" si="4"/>
        <v>-6165</v>
      </c>
      <c r="J38" s="293">
        <f t="shared" si="4"/>
        <v>-57.847000000000037</v>
      </c>
    </row>
    <row r="39" spans="1:10" s="69" customFormat="1" x14ac:dyDescent="0.2">
      <c r="A39" s="75">
        <v>28</v>
      </c>
      <c r="B39" s="260" t="str">
        <f>'[2]Anx 34 (a) &amp; 34 (b)'!B39</f>
        <v xml:space="preserve">Axis Bank Ltd </v>
      </c>
      <c r="C39" s="265">
        <f>'[2]Anx 34 (a) &amp; 34 (b)'!AC39</f>
        <v>1420</v>
      </c>
      <c r="D39" s="265">
        <f>'[2]Anx 34 (a) &amp; 34 (b)'!AD39</f>
        <v>40.438500000000005</v>
      </c>
      <c r="E39" s="265">
        <f>'[2]Anx 34 (a) &amp; 34 (b)'!AE39</f>
        <v>13586</v>
      </c>
      <c r="F39" s="265">
        <f>'[2]Anx 34 (a) &amp; 34 (b)'!AF39</f>
        <v>262.26240000000001</v>
      </c>
      <c r="G39" s="292">
        <v>14726</v>
      </c>
      <c r="H39" s="293">
        <v>268.21940000000001</v>
      </c>
      <c r="I39" s="292">
        <f t="shared" si="4"/>
        <v>-1140</v>
      </c>
      <c r="J39" s="293">
        <f t="shared" si="4"/>
        <v>-5.9569999999999936</v>
      </c>
    </row>
    <row r="40" spans="1:10" s="69" customFormat="1" x14ac:dyDescent="0.2">
      <c r="A40" s="75">
        <v>29</v>
      </c>
      <c r="B40" s="260" t="str">
        <f>'[2]Anx 34 (a) &amp; 34 (b)'!B40</f>
        <v>ICICI Bank Ltd</v>
      </c>
      <c r="C40" s="265">
        <f>'[2]Anx 34 (a) &amp; 34 (b)'!AC40</f>
        <v>10950</v>
      </c>
      <c r="D40" s="265">
        <f>'[2]Anx 34 (a) &amp; 34 (b)'!AD40</f>
        <v>360.87</v>
      </c>
      <c r="E40" s="265">
        <f>'[2]Anx 34 (a) &amp; 34 (b)'!AE40</f>
        <v>33115</v>
      </c>
      <c r="F40" s="265">
        <f>'[2]Anx 34 (a) &amp; 34 (b)'!AF40</f>
        <v>2213.2600000000002</v>
      </c>
      <c r="G40" s="292">
        <v>32243</v>
      </c>
      <c r="H40" s="293">
        <v>2118.83</v>
      </c>
      <c r="I40" s="292">
        <f t="shared" si="4"/>
        <v>872</v>
      </c>
      <c r="J40" s="293">
        <f t="shared" si="4"/>
        <v>94.430000000000291</v>
      </c>
    </row>
    <row r="41" spans="1:10" s="69" customFormat="1" x14ac:dyDescent="0.2">
      <c r="A41" s="75">
        <v>30</v>
      </c>
      <c r="B41" s="260" t="str">
        <f>'[2]Anx 34 (a) &amp; 34 (b)'!B41</f>
        <v>YES BANK Ltd.</v>
      </c>
      <c r="C41" s="265">
        <f>'[2]Anx 34 (a) &amp; 34 (b)'!AC41</f>
        <v>1209</v>
      </c>
      <c r="D41" s="265">
        <f>'[2]Anx 34 (a) &amp; 34 (b)'!AD41</f>
        <v>74.31</v>
      </c>
      <c r="E41" s="265">
        <f>'[2]Anx 34 (a) &amp; 34 (b)'!AE41</f>
        <v>522</v>
      </c>
      <c r="F41" s="265">
        <f>'[2]Anx 34 (a) &amp; 34 (b)'!AF41</f>
        <v>130.06</v>
      </c>
      <c r="G41" s="292">
        <v>539</v>
      </c>
      <c r="H41" s="293">
        <v>162.88999999999999</v>
      </c>
      <c r="I41" s="292">
        <f t="shared" si="4"/>
        <v>-17</v>
      </c>
      <c r="J41" s="293">
        <f t="shared" si="4"/>
        <v>-32.829999999999984</v>
      </c>
    </row>
    <row r="42" spans="1:10" s="69" customFormat="1" x14ac:dyDescent="0.2">
      <c r="A42" s="75">
        <v>31</v>
      </c>
      <c r="B42" s="260" t="str">
        <f>'[2]Anx 34 (a) &amp; 34 (b)'!B42</f>
        <v>Bandhan Bank</v>
      </c>
      <c r="C42" s="265">
        <f>'[2]Anx 34 (a) &amp; 34 (b)'!AC42</f>
        <v>12478</v>
      </c>
      <c r="D42" s="265">
        <f>'[2]Anx 34 (a) &amp; 34 (b)'!AD42</f>
        <v>42.836500000000001</v>
      </c>
      <c r="E42" s="265">
        <f>'[2]Anx 34 (a) &amp; 34 (b)'!AE42</f>
        <v>49086</v>
      </c>
      <c r="F42" s="265">
        <f>'[2]Anx 34 (a) &amp; 34 (b)'!AF42</f>
        <v>113.5986</v>
      </c>
      <c r="G42" s="292">
        <v>44542</v>
      </c>
      <c r="H42" s="293">
        <v>101.0629</v>
      </c>
      <c r="I42" s="292">
        <f t="shared" si="4"/>
        <v>4544</v>
      </c>
      <c r="J42" s="293">
        <f t="shared" si="4"/>
        <v>12.535700000000006</v>
      </c>
    </row>
    <row r="43" spans="1:10" s="69" customFormat="1" x14ac:dyDescent="0.2">
      <c r="A43" s="75">
        <v>32</v>
      </c>
      <c r="B43" s="260" t="str">
        <f>'[2]Anx 34 (a) &amp; 34 (b)'!B43</f>
        <v>DCB Bank Ltd</v>
      </c>
      <c r="C43" s="265">
        <f>'[2]Anx 34 (a) &amp; 34 (b)'!AC43</f>
        <v>60</v>
      </c>
      <c r="D43" s="265">
        <f>'[2]Anx 34 (a) &amp; 34 (b)'!AD43</f>
        <v>2.6015999999999999</v>
      </c>
      <c r="E43" s="265">
        <f>'[2]Anx 34 (a) &amp; 34 (b)'!AE43</f>
        <v>3342</v>
      </c>
      <c r="F43" s="265">
        <f>'[2]Anx 34 (a) &amp; 34 (b)'!AF43</f>
        <v>76.302400000000006</v>
      </c>
      <c r="G43" s="292">
        <v>3778</v>
      </c>
      <c r="H43" s="293">
        <v>75.690299999999993</v>
      </c>
      <c r="I43" s="292">
        <f t="shared" si="4"/>
        <v>-436</v>
      </c>
      <c r="J43" s="293">
        <f t="shared" si="4"/>
        <v>0.6121000000000123</v>
      </c>
    </row>
    <row r="44" spans="1:10" s="69" customFormat="1" x14ac:dyDescent="0.2">
      <c r="A44" s="75">
        <v>33</v>
      </c>
      <c r="B44" s="260" t="str">
        <f>'[2]Anx 34 (a) &amp; 34 (b)'!B44</f>
        <v xml:space="preserve">IDFC Bank </v>
      </c>
      <c r="C44" s="265">
        <f>'[2]Anx 34 (a) &amp; 34 (b)'!AC44</f>
        <v>2689</v>
      </c>
      <c r="D44" s="265">
        <f>'[2]Anx 34 (a) &amp; 34 (b)'!AD44</f>
        <v>11.58</v>
      </c>
      <c r="E44" s="265">
        <f>'[2]Anx 34 (a) &amp; 34 (b)'!AE44</f>
        <v>29295</v>
      </c>
      <c r="F44" s="265">
        <f>'[2]Anx 34 (a) &amp; 34 (b)'!AF44</f>
        <v>124.16</v>
      </c>
      <c r="G44" s="69">
        <v>28306</v>
      </c>
      <c r="H44" s="69">
        <v>100.03</v>
      </c>
      <c r="I44" s="292">
        <f t="shared" si="4"/>
        <v>989</v>
      </c>
      <c r="J44" s="293">
        <f t="shared" si="4"/>
        <v>24.129999999999995</v>
      </c>
    </row>
    <row r="45" spans="1:10" s="70" customFormat="1" ht="15.75" x14ac:dyDescent="0.25">
      <c r="A45" s="71"/>
      <c r="B45" s="250" t="s">
        <v>54</v>
      </c>
      <c r="C45" s="270">
        <f>SUM(C24:C44)</f>
        <v>126199</v>
      </c>
      <c r="D45" s="270">
        <f t="shared" ref="D45:H45" si="5">SUM(D24:D44)</f>
        <v>1813.0191999999997</v>
      </c>
      <c r="E45" s="270">
        <f t="shared" si="5"/>
        <v>712162</v>
      </c>
      <c r="F45" s="270">
        <f t="shared" si="5"/>
        <v>7357.0279</v>
      </c>
      <c r="G45" s="270">
        <f t="shared" si="5"/>
        <v>279794</v>
      </c>
      <c r="H45" s="270">
        <f t="shared" si="5"/>
        <v>6715.43246</v>
      </c>
      <c r="I45" s="294">
        <f t="shared" si="4"/>
        <v>432368</v>
      </c>
      <c r="J45" s="295">
        <f t="shared" si="4"/>
        <v>641.59544000000005</v>
      </c>
    </row>
    <row r="46" spans="1:10" s="69" customFormat="1" ht="15.75" x14ac:dyDescent="0.25">
      <c r="A46" s="71"/>
      <c r="B46" s="250" t="s">
        <v>56</v>
      </c>
      <c r="C46" s="265"/>
      <c r="D46" s="276"/>
      <c r="E46" s="254"/>
      <c r="F46" s="302"/>
      <c r="G46" s="303"/>
      <c r="H46" s="304"/>
      <c r="I46" s="292"/>
      <c r="J46" s="293"/>
    </row>
    <row r="47" spans="1:10" s="69" customFormat="1" x14ac:dyDescent="0.2">
      <c r="A47" s="75">
        <v>34</v>
      </c>
      <c r="B47" s="260" t="str">
        <f>'[2]Anx 34 (a) &amp; 34 (b)'!B47</f>
        <v>Karnataka Grameena Bank</v>
      </c>
      <c r="C47" s="265">
        <f>'[2]Anx 34 (a) &amp; 34 (b)'!AC47</f>
        <v>18065</v>
      </c>
      <c r="D47" s="265">
        <f>'[2]Anx 34 (a) &amp; 34 (b)'!AD47</f>
        <v>163.544314106</v>
      </c>
      <c r="E47" s="265">
        <f>'[2]Anx 34 (a) &amp; 34 (b)'!AE47</f>
        <v>57838</v>
      </c>
      <c r="F47" s="265">
        <f>'[2]Anx 34 (a) &amp; 34 (b)'!AF47</f>
        <v>695.62410000000011</v>
      </c>
      <c r="G47" s="292">
        <v>52703</v>
      </c>
      <c r="H47" s="293">
        <v>618.21</v>
      </c>
      <c r="I47" s="292">
        <f t="shared" ref="I47:J53" si="6">E47-G47</f>
        <v>5135</v>
      </c>
      <c r="J47" s="293">
        <f t="shared" si="6"/>
        <v>77.414100000000076</v>
      </c>
    </row>
    <row r="48" spans="1:10" s="69" customFormat="1" x14ac:dyDescent="0.2">
      <c r="A48" s="75">
        <v>35</v>
      </c>
      <c r="B48" s="260" t="str">
        <f>'[2]Anx 34 (a) &amp; 34 (b)'!B48</f>
        <v>Karnataka Vikas Grameena Bank</v>
      </c>
      <c r="C48" s="265">
        <f>'[2]Anx 34 (a) &amp; 34 (b)'!AC48</f>
        <v>3422</v>
      </c>
      <c r="D48" s="265">
        <f>'[2]Anx 34 (a) &amp; 34 (b)'!AD48</f>
        <v>45.161300000000004</v>
      </c>
      <c r="E48" s="265">
        <f>'[2]Anx 34 (a) &amp; 34 (b)'!AE48</f>
        <v>138772</v>
      </c>
      <c r="F48" s="265">
        <f>'[2]Anx 34 (a) &amp; 34 (b)'!AF48</f>
        <v>1250.933</v>
      </c>
      <c r="G48" s="292">
        <v>136684</v>
      </c>
      <c r="H48" s="293">
        <v>1238.3330000000001</v>
      </c>
      <c r="I48" s="292">
        <f t="shared" si="6"/>
        <v>2088</v>
      </c>
      <c r="J48" s="293">
        <f t="shared" si="6"/>
        <v>12.599999999999909</v>
      </c>
    </row>
    <row r="49" spans="1:10" s="70" customFormat="1" ht="15.75" x14ac:dyDescent="0.25">
      <c r="A49" s="71"/>
      <c r="B49" s="250" t="s">
        <v>59</v>
      </c>
      <c r="C49" s="270">
        <f t="shared" ref="C49:H49" si="7">SUM(C47:C48)</f>
        <v>21487</v>
      </c>
      <c r="D49" s="270">
        <f t="shared" si="7"/>
        <v>208.70561410600001</v>
      </c>
      <c r="E49" s="270">
        <f t="shared" si="7"/>
        <v>196610</v>
      </c>
      <c r="F49" s="270">
        <f t="shared" si="7"/>
        <v>1946.5571</v>
      </c>
      <c r="G49" s="270">
        <f t="shared" si="7"/>
        <v>189387</v>
      </c>
      <c r="H49" s="270">
        <f t="shared" si="7"/>
        <v>1856.5430000000001</v>
      </c>
      <c r="I49" s="294">
        <f t="shared" si="6"/>
        <v>7223</v>
      </c>
      <c r="J49" s="295">
        <f t="shared" si="6"/>
        <v>90.014099999999871</v>
      </c>
    </row>
    <row r="50" spans="1:10" s="70" customFormat="1" ht="15.75" x14ac:dyDescent="0.25">
      <c r="A50" s="71"/>
      <c r="B50" s="250"/>
      <c r="C50" s="270"/>
      <c r="D50" s="270"/>
      <c r="E50" s="270"/>
      <c r="F50" s="270"/>
      <c r="G50" s="270"/>
      <c r="H50" s="270"/>
      <c r="I50" s="294"/>
      <c r="J50" s="295"/>
    </row>
    <row r="51" spans="1:10" s="70" customFormat="1" ht="15.75" x14ac:dyDescent="0.25">
      <c r="A51" s="73" t="s">
        <v>61</v>
      </c>
      <c r="B51" s="250"/>
      <c r="C51" s="270">
        <f t="shared" ref="C51:H51" si="8">SUM(C10+C21+C45+C49)</f>
        <v>283108</v>
      </c>
      <c r="D51" s="270">
        <f t="shared" si="8"/>
        <v>6260.3056141059997</v>
      </c>
      <c r="E51" s="270">
        <f t="shared" si="8"/>
        <v>2675880</v>
      </c>
      <c r="F51" s="270">
        <f t="shared" si="8"/>
        <v>57376.416999999994</v>
      </c>
      <c r="G51" s="270">
        <f t="shared" si="8"/>
        <v>2172805</v>
      </c>
      <c r="H51" s="270">
        <f t="shared" si="8"/>
        <v>55935.123660000005</v>
      </c>
      <c r="I51" s="294">
        <f t="shared" si="6"/>
        <v>503075</v>
      </c>
      <c r="J51" s="295">
        <f t="shared" si="6"/>
        <v>1441.2933399999893</v>
      </c>
    </row>
    <row r="52" spans="1:10" s="70" customFormat="1" ht="15.75" x14ac:dyDescent="0.25">
      <c r="A52" s="73"/>
      <c r="B52" s="250"/>
      <c r="C52" s="270"/>
      <c r="D52" s="270"/>
      <c r="E52" s="270"/>
      <c r="F52" s="270"/>
      <c r="G52" s="270"/>
      <c r="H52" s="270"/>
      <c r="I52" s="294"/>
      <c r="J52" s="295"/>
    </row>
    <row r="53" spans="1:10" s="70" customFormat="1" ht="15.75" x14ac:dyDescent="0.25">
      <c r="A53" s="73" t="s">
        <v>140</v>
      </c>
      <c r="B53" s="250"/>
      <c r="C53" s="270">
        <f t="shared" ref="C53:H53" si="9">SUM(C10+C21+C45)</f>
        <v>261621</v>
      </c>
      <c r="D53" s="270">
        <f t="shared" si="9"/>
        <v>6051.5999999999995</v>
      </c>
      <c r="E53" s="270">
        <f t="shared" si="9"/>
        <v>2479270</v>
      </c>
      <c r="F53" s="270">
        <f t="shared" si="9"/>
        <v>55429.859899999996</v>
      </c>
      <c r="G53" s="270">
        <f t="shared" si="9"/>
        <v>1983418</v>
      </c>
      <c r="H53" s="270">
        <f t="shared" si="9"/>
        <v>54078.580660000007</v>
      </c>
      <c r="I53" s="294">
        <f t="shared" si="6"/>
        <v>495852</v>
      </c>
      <c r="J53" s="295">
        <f t="shared" si="6"/>
        <v>1351.2792399999889</v>
      </c>
    </row>
    <row r="54" spans="1:10" s="70" customFormat="1" ht="15.75" x14ac:dyDescent="0.25">
      <c r="A54" s="73"/>
      <c r="B54" s="250"/>
      <c r="C54" s="270"/>
      <c r="D54" s="296"/>
      <c r="E54" s="296"/>
      <c r="F54" s="297"/>
      <c r="G54" s="296"/>
      <c r="H54" s="296"/>
      <c r="I54" s="294"/>
      <c r="J54" s="295"/>
    </row>
    <row r="55" spans="1:10" s="69" customFormat="1" ht="15.75" x14ac:dyDescent="0.25">
      <c r="A55" s="71" t="s">
        <v>62</v>
      </c>
      <c r="B55" s="250" t="s">
        <v>63</v>
      </c>
      <c r="C55" s="265"/>
      <c r="D55" s="28"/>
      <c r="E55" s="273"/>
      <c r="F55" s="298"/>
      <c r="G55" s="292"/>
      <c r="H55" s="293"/>
      <c r="I55" s="292"/>
      <c r="J55" s="293"/>
    </row>
    <row r="56" spans="1:10" s="69" customFormat="1" x14ac:dyDescent="0.2">
      <c r="A56" s="75">
        <v>36</v>
      </c>
      <c r="B56" s="260" t="str">
        <f>'[2]Anx 34 (a) &amp; 34 (b)'!B56</f>
        <v>KSCARD Bk.Ltd</v>
      </c>
      <c r="C56" s="265">
        <f>'[2]Anx 34 (a) &amp; 34 (b)'!AC56</f>
        <v>0</v>
      </c>
      <c r="D56" s="265">
        <f>'[2]Anx 34 (a) &amp; 34 (b)'!AD56</f>
        <v>0</v>
      </c>
      <c r="E56" s="265">
        <f>'[2]Anx 34 (a) &amp; 34 (b)'!AE56</f>
        <v>0</v>
      </c>
      <c r="F56" s="265">
        <f>'[2]Anx 34 (a) &amp; 34 (b)'!AF56</f>
        <v>0</v>
      </c>
      <c r="G56" s="292">
        <v>0</v>
      </c>
      <c r="H56" s="293">
        <v>0</v>
      </c>
      <c r="I56" s="292">
        <f t="shared" ref="I56:J61" si="10">E56-G56</f>
        <v>0</v>
      </c>
      <c r="J56" s="293">
        <f t="shared" si="10"/>
        <v>0</v>
      </c>
    </row>
    <row r="57" spans="1:10" x14ac:dyDescent="0.2">
      <c r="A57" s="75">
        <v>37</v>
      </c>
      <c r="B57" s="260" t="str">
        <f>'[2]Anx 34 (a) &amp; 34 (b)'!B57</f>
        <v xml:space="preserve">K.S.Coop Apex Bank ltd </v>
      </c>
      <c r="C57" s="265">
        <f>'[2]Anx 34 (a) &amp; 34 (b)'!AC57</f>
        <v>83939</v>
      </c>
      <c r="D57" s="265">
        <f>'[2]Anx 34 (a) &amp; 34 (b)'!AD57</f>
        <v>559.9677999999999</v>
      </c>
      <c r="E57" s="265">
        <f>'[2]Anx 34 (a) &amp; 34 (b)'!AE57</f>
        <v>182684</v>
      </c>
      <c r="F57" s="265">
        <f>'[2]Anx 34 (a) &amp; 34 (b)'!AF57</f>
        <v>1254.8563999999999</v>
      </c>
      <c r="G57" s="292">
        <v>189984</v>
      </c>
      <c r="H57" s="293">
        <v>1421.6990000000001</v>
      </c>
      <c r="I57" s="292">
        <f t="shared" si="10"/>
        <v>-7300</v>
      </c>
      <c r="J57" s="293">
        <f t="shared" si="10"/>
        <v>-166.84260000000017</v>
      </c>
    </row>
    <row r="58" spans="1:10" s="69" customFormat="1" x14ac:dyDescent="0.2">
      <c r="A58" s="75">
        <v>38</v>
      </c>
      <c r="B58" s="260" t="str">
        <f>'[2]Anx 34 (a) &amp; 34 (b)'!B58</f>
        <v>Indl.Co.Op.Bank ltd.</v>
      </c>
      <c r="C58" s="265">
        <f>'[2]Anx 34 (a) &amp; 34 (b)'!AC58</f>
        <v>0</v>
      </c>
      <c r="D58" s="265">
        <f>'[2]Anx 34 (a) &amp; 34 (b)'!AD58</f>
        <v>0</v>
      </c>
      <c r="E58" s="265">
        <f>'[2]Anx 34 (a) &amp; 34 (b)'!AE58</f>
        <v>0</v>
      </c>
      <c r="F58" s="265">
        <f>'[2]Anx 34 (a) &amp; 34 (b)'!AF58</f>
        <v>0</v>
      </c>
      <c r="G58" s="292">
        <v>0</v>
      </c>
      <c r="H58" s="293">
        <v>0</v>
      </c>
      <c r="I58" s="292">
        <f t="shared" si="10"/>
        <v>0</v>
      </c>
      <c r="J58" s="293">
        <f t="shared" si="10"/>
        <v>0</v>
      </c>
    </row>
    <row r="59" spans="1:10" s="70" customFormat="1" ht="15.75" x14ac:dyDescent="0.25">
      <c r="A59" s="71"/>
      <c r="B59" s="250" t="s">
        <v>67</v>
      </c>
      <c r="C59" s="270">
        <f>SUM(C56:C58)</f>
        <v>83939</v>
      </c>
      <c r="D59" s="270">
        <f t="shared" ref="D59:H59" si="11">SUM(D56:D58)</f>
        <v>559.9677999999999</v>
      </c>
      <c r="E59" s="270">
        <f t="shared" si="11"/>
        <v>182684</v>
      </c>
      <c r="F59" s="270">
        <f t="shared" si="11"/>
        <v>1254.8563999999999</v>
      </c>
      <c r="G59" s="270">
        <f t="shared" si="11"/>
        <v>189984</v>
      </c>
      <c r="H59" s="270">
        <f t="shared" si="11"/>
        <v>1421.6990000000001</v>
      </c>
      <c r="I59" s="294">
        <f t="shared" si="10"/>
        <v>-7300</v>
      </c>
      <c r="J59" s="295">
        <f t="shared" si="10"/>
        <v>-166.84260000000017</v>
      </c>
    </row>
    <row r="60" spans="1:10" s="69" customFormat="1" ht="15.75" x14ac:dyDescent="0.25">
      <c r="A60" s="75">
        <v>39</v>
      </c>
      <c r="B60" s="250" t="s">
        <v>69</v>
      </c>
      <c r="C60" s="265">
        <f>'[2]Anx 34 (a) &amp; 34 (b)'!AC60</f>
        <v>38</v>
      </c>
      <c r="D60" s="265">
        <f>'[2]Anx 34 (a) &amp; 34 (b)'!AD60</f>
        <v>7.21</v>
      </c>
      <c r="E60" s="265">
        <f>'[2]Anx 34 (a) &amp; 34 (b)'!AE60</f>
        <v>261</v>
      </c>
      <c r="F60" s="265">
        <f>'[2]Anx 34 (a) &amp; 34 (b)'!AF60</f>
        <v>135.73000000000002</v>
      </c>
      <c r="G60" s="292">
        <v>275</v>
      </c>
      <c r="H60" s="293">
        <v>137.96449999999999</v>
      </c>
      <c r="I60" s="292">
        <f t="shared" si="10"/>
        <v>-14</v>
      </c>
      <c r="J60" s="293">
        <f t="shared" si="10"/>
        <v>-2.2344999999999686</v>
      </c>
    </row>
    <row r="61" spans="1:10" s="69" customFormat="1" ht="15.75" x14ac:dyDescent="0.25">
      <c r="A61" s="71"/>
      <c r="B61" s="250" t="s">
        <v>70</v>
      </c>
      <c r="C61" s="280">
        <f>C60</f>
        <v>38</v>
      </c>
      <c r="D61" s="280">
        <f t="shared" ref="D61:H61" si="12">D60</f>
        <v>7.21</v>
      </c>
      <c r="E61" s="280">
        <f t="shared" si="12"/>
        <v>261</v>
      </c>
      <c r="F61" s="280">
        <f t="shared" si="12"/>
        <v>135.73000000000002</v>
      </c>
      <c r="G61" s="280">
        <f t="shared" si="12"/>
        <v>275</v>
      </c>
      <c r="H61" s="280">
        <f t="shared" si="12"/>
        <v>137.96449999999999</v>
      </c>
      <c r="I61" s="292">
        <f t="shared" si="10"/>
        <v>-14</v>
      </c>
      <c r="J61" s="293">
        <f t="shared" si="10"/>
        <v>-2.2344999999999686</v>
      </c>
    </row>
    <row r="62" spans="1:10" s="69" customFormat="1" ht="15.75" x14ac:dyDescent="0.25">
      <c r="A62" s="75" t="s">
        <v>141</v>
      </c>
      <c r="B62" s="250" t="s">
        <v>72</v>
      </c>
      <c r="C62" s="261"/>
      <c r="D62" s="262"/>
      <c r="E62" s="263"/>
      <c r="F62" s="305"/>
      <c r="G62" s="306"/>
      <c r="H62" s="307"/>
      <c r="I62" s="292"/>
      <c r="J62" s="293"/>
    </row>
    <row r="63" spans="1:10" s="69" customFormat="1" x14ac:dyDescent="0.2">
      <c r="A63" s="75">
        <v>40</v>
      </c>
      <c r="B63" s="260" t="str">
        <f>'[2]Anx 34 (a) &amp; 34 (b)'!B63</f>
        <v>Equitas Small Finance Bank</v>
      </c>
      <c r="C63" s="265">
        <f>'[2]Anx 34 (a) &amp; 34 (b)'!AC63</f>
        <v>2503</v>
      </c>
      <c r="D63" s="265">
        <f>'[2]Anx 34 (a) &amp; 34 (b)'!AD63</f>
        <v>4.1999999999999984</v>
      </c>
      <c r="E63" s="265">
        <f>'[2]Anx 34 (a) &amp; 34 (b)'!AE63</f>
        <v>27211</v>
      </c>
      <c r="F63" s="265">
        <f>'[2]Anx 34 (a) &amp; 34 (b)'!AF63</f>
        <v>41.750000000000014</v>
      </c>
      <c r="G63" s="74">
        <v>27243</v>
      </c>
      <c r="H63" s="262">
        <v>40.04</v>
      </c>
      <c r="I63" s="292">
        <f t="shared" ref="I63:J72" si="13">E63-G63</f>
        <v>-32</v>
      </c>
      <c r="J63" s="293">
        <f t="shared" si="13"/>
        <v>1.7100000000000151</v>
      </c>
    </row>
    <row r="64" spans="1:10" s="69" customFormat="1" x14ac:dyDescent="0.2">
      <c r="A64" s="75">
        <v>41</v>
      </c>
      <c r="B64" s="260" t="str">
        <f>'[2]Anx 34 (a) &amp; 34 (b)'!B64</f>
        <v>Ujjivan Small Finnance</v>
      </c>
      <c r="C64" s="265">
        <f>'[2]Anx 34 (a) &amp; 34 (b)'!AC64</f>
        <v>5810</v>
      </c>
      <c r="D64" s="265">
        <f>'[2]Anx 34 (a) &amp; 34 (b)'!AD64</f>
        <v>24.222500000000004</v>
      </c>
      <c r="E64" s="265">
        <f>'[2]Anx 34 (a) &amp; 34 (b)'!AE64</f>
        <v>80216</v>
      </c>
      <c r="F64" s="265">
        <f>'[2]Anx 34 (a) &amp; 34 (b)'!AF64</f>
        <v>181.41779999999997</v>
      </c>
      <c r="G64" s="74">
        <v>86204</v>
      </c>
      <c r="H64" s="262">
        <v>191.907758</v>
      </c>
      <c r="I64" s="292">
        <f t="shared" si="13"/>
        <v>-5988</v>
      </c>
      <c r="J64" s="293">
        <f t="shared" si="13"/>
        <v>-10.48995800000003</v>
      </c>
    </row>
    <row r="65" spans="1:10" s="69" customFormat="1" x14ac:dyDescent="0.2">
      <c r="A65" s="75">
        <v>42</v>
      </c>
      <c r="B65" s="260" t="str">
        <f>'[2]Anx 34 (a) &amp; 34 (b)'!B65</f>
        <v>Suryoday Small Finance Bank</v>
      </c>
      <c r="C65" s="265">
        <f>'[2]Anx 34 (a) &amp; 34 (b)'!AC65</f>
        <v>1777</v>
      </c>
      <c r="D65" s="265">
        <f>'[2]Anx 34 (a) &amp; 34 (b)'!AD65</f>
        <v>5.1368000000000009</v>
      </c>
      <c r="E65" s="265">
        <f>'[2]Anx 34 (a) &amp; 34 (b)'!AE65</f>
        <v>22284</v>
      </c>
      <c r="F65" s="265">
        <f>'[2]Anx 34 (a) &amp; 34 (b)'!AF65</f>
        <v>43.483999999999995</v>
      </c>
      <c r="G65" s="74">
        <v>0</v>
      </c>
      <c r="H65" s="262">
        <v>0</v>
      </c>
      <c r="I65" s="292">
        <f t="shared" si="13"/>
        <v>22284</v>
      </c>
      <c r="J65" s="293">
        <f t="shared" si="13"/>
        <v>43.483999999999995</v>
      </c>
    </row>
    <row r="66" spans="1:10" s="69" customFormat="1" x14ac:dyDescent="0.2">
      <c r="A66" s="75">
        <v>43</v>
      </c>
      <c r="B66" s="260" t="str">
        <f>'[2]Anx 34 (a) &amp; 34 (b)'!B66</f>
        <v>ESAF Small Finance Bank</v>
      </c>
      <c r="C66" s="265">
        <f>'[2]Anx 34 (a) &amp; 34 (b)'!AC66</f>
        <v>150</v>
      </c>
      <c r="D66" s="265">
        <f>'[2]Anx 34 (a) &amp; 34 (b)'!AD66</f>
        <v>0.49</v>
      </c>
      <c r="E66" s="265">
        <f>'[2]Anx 34 (a) &amp; 34 (b)'!AE66</f>
        <v>1534</v>
      </c>
      <c r="F66" s="265">
        <f>'[2]Anx 34 (a) &amp; 34 (b)'!AF66</f>
        <v>4.7699999999999987</v>
      </c>
      <c r="G66" s="74">
        <v>0</v>
      </c>
      <c r="H66" s="262">
        <v>0</v>
      </c>
      <c r="I66" s="292">
        <f t="shared" si="13"/>
        <v>1534</v>
      </c>
      <c r="J66" s="293">
        <f t="shared" si="13"/>
        <v>4.7699999999999987</v>
      </c>
    </row>
    <row r="67" spans="1:10" s="70" customFormat="1" ht="15.75" x14ac:dyDescent="0.25">
      <c r="A67" s="71"/>
      <c r="B67" s="250" t="s">
        <v>77</v>
      </c>
      <c r="C67" s="280">
        <f>SUM(C63:C66)</f>
        <v>10240</v>
      </c>
      <c r="D67" s="280">
        <f t="shared" ref="D67:H67" si="14">SUM(D63:D66)</f>
        <v>34.049300000000009</v>
      </c>
      <c r="E67" s="280">
        <f t="shared" si="14"/>
        <v>131245</v>
      </c>
      <c r="F67" s="280">
        <f t="shared" si="14"/>
        <v>271.42179999999996</v>
      </c>
      <c r="G67" s="280">
        <f t="shared" si="14"/>
        <v>113447</v>
      </c>
      <c r="H67" s="280">
        <f t="shared" si="14"/>
        <v>231.94775799999999</v>
      </c>
      <c r="I67" s="292">
        <f t="shared" si="13"/>
        <v>17798</v>
      </c>
      <c r="J67" s="293">
        <f t="shared" si="13"/>
        <v>39.474041999999969</v>
      </c>
    </row>
    <row r="68" spans="1:10" s="70" customFormat="1" ht="15.75" x14ac:dyDescent="0.25">
      <c r="A68" s="75" t="s">
        <v>142</v>
      </c>
      <c r="B68" s="250" t="s">
        <v>79</v>
      </c>
      <c r="C68" s="282"/>
      <c r="D68" s="282"/>
      <c r="E68" s="282"/>
      <c r="F68" s="282"/>
      <c r="G68" s="282"/>
      <c r="H68" s="282"/>
      <c r="I68" s="292"/>
      <c r="J68" s="293"/>
    </row>
    <row r="69" spans="1:10" s="70" customFormat="1" ht="15.75" x14ac:dyDescent="0.25">
      <c r="A69" s="75">
        <v>44</v>
      </c>
      <c r="B69" s="260" t="str">
        <f>'[2]Anx 34 (a) &amp; 34 (b)'!B69</f>
        <v>India Post Payments Bank Limited</v>
      </c>
      <c r="C69" s="265">
        <f>'[2]Anx 34 (a) &amp; 34 (b)'!AC69</f>
        <v>0</v>
      </c>
      <c r="D69" s="265">
        <f>'[2]Anx 34 (a) &amp; 34 (b)'!AD69</f>
        <v>0</v>
      </c>
      <c r="E69" s="265">
        <f>'[2]Anx 34 (a) &amp; 34 (b)'!AE69</f>
        <v>0</v>
      </c>
      <c r="F69" s="265">
        <f>'[2]Anx 34 (a) &amp; 34 (b)'!AF69</f>
        <v>0</v>
      </c>
      <c r="G69" s="282">
        <v>0</v>
      </c>
      <c r="H69" s="282">
        <v>0</v>
      </c>
      <c r="I69" s="292">
        <f t="shared" ref="I69:J71" si="15">E69-G69</f>
        <v>0</v>
      </c>
      <c r="J69" s="293">
        <f t="shared" si="15"/>
        <v>0</v>
      </c>
    </row>
    <row r="70" spans="1:10" s="70" customFormat="1" ht="15.75" x14ac:dyDescent="0.25">
      <c r="A70" s="75">
        <v>45</v>
      </c>
      <c r="B70" s="260" t="str">
        <f>'[2]Anx 34 (a) &amp; 34 (b)'!B70</f>
        <v>Airtel Payments Bank</v>
      </c>
      <c r="C70" s="265">
        <f>'[2]Anx 34 (a) &amp; 34 (b)'!AC70</f>
        <v>0</v>
      </c>
      <c r="D70" s="265">
        <f>'[2]Anx 34 (a) &amp; 34 (b)'!AD70</f>
        <v>0</v>
      </c>
      <c r="E70" s="265">
        <f>'[2]Anx 34 (a) &amp; 34 (b)'!AE70</f>
        <v>0</v>
      </c>
      <c r="F70" s="265">
        <f>'[2]Anx 34 (a) &amp; 34 (b)'!AF70</f>
        <v>0</v>
      </c>
      <c r="G70" s="282">
        <v>0</v>
      </c>
      <c r="H70" s="282">
        <v>0</v>
      </c>
      <c r="I70" s="292">
        <f t="shared" si="15"/>
        <v>0</v>
      </c>
      <c r="J70" s="293">
        <f t="shared" si="15"/>
        <v>0</v>
      </c>
    </row>
    <row r="71" spans="1:10" s="70" customFormat="1" ht="15.75" x14ac:dyDescent="0.25">
      <c r="A71" s="71"/>
      <c r="B71" s="250" t="s">
        <v>82</v>
      </c>
      <c r="C71" s="282">
        <f t="shared" ref="C71:H71" si="16">SUM(C69:C70)</f>
        <v>0</v>
      </c>
      <c r="D71" s="282">
        <f t="shared" si="16"/>
        <v>0</v>
      </c>
      <c r="E71" s="282">
        <f t="shared" si="16"/>
        <v>0</v>
      </c>
      <c r="F71" s="282">
        <f t="shared" si="16"/>
        <v>0</v>
      </c>
      <c r="G71" s="282">
        <f t="shared" si="16"/>
        <v>0</v>
      </c>
      <c r="H71" s="282">
        <f t="shared" si="16"/>
        <v>0</v>
      </c>
      <c r="I71" s="292">
        <f t="shared" si="15"/>
        <v>0</v>
      </c>
      <c r="J71" s="293">
        <f t="shared" si="15"/>
        <v>0</v>
      </c>
    </row>
    <row r="72" spans="1:10" s="70" customFormat="1" ht="16.5" thickBot="1" x14ac:dyDescent="0.3">
      <c r="A72" s="71"/>
      <c r="B72" s="250" t="s">
        <v>83</v>
      </c>
      <c r="C72" s="286">
        <f t="shared" ref="C72:H72" si="17">SUM(C51+C59+C61+C67+C71)</f>
        <v>377325</v>
      </c>
      <c r="D72" s="286">
        <f t="shared" si="17"/>
        <v>6861.5327141059988</v>
      </c>
      <c r="E72" s="286">
        <f t="shared" si="17"/>
        <v>2990070</v>
      </c>
      <c r="F72" s="286">
        <f t="shared" si="17"/>
        <v>59038.425199999991</v>
      </c>
      <c r="G72" s="286">
        <f t="shared" si="17"/>
        <v>2476511</v>
      </c>
      <c r="H72" s="286">
        <f t="shared" si="17"/>
        <v>57726.734918000009</v>
      </c>
      <c r="I72" s="294">
        <f t="shared" si="13"/>
        <v>513559</v>
      </c>
      <c r="J72" s="295">
        <f t="shared" si="13"/>
        <v>1311.6902819999814</v>
      </c>
    </row>
    <row r="73" spans="1:10" x14ac:dyDescent="0.2">
      <c r="A73" s="288"/>
      <c r="B73" s="259"/>
      <c r="C73" s="290"/>
      <c r="D73" s="289"/>
      <c r="E73" s="289"/>
      <c r="F73" s="289"/>
      <c r="G73" s="259"/>
      <c r="H73" s="259"/>
    </row>
    <row r="74" spans="1:10" x14ac:dyDescent="0.2">
      <c r="A74" s="288"/>
      <c r="B74" s="259"/>
      <c r="C74" s="290"/>
      <c r="D74" s="289"/>
      <c r="E74" s="289"/>
      <c r="F74" s="289"/>
      <c r="G74" s="259"/>
      <c r="H74" s="259"/>
    </row>
    <row r="75" spans="1:10" x14ac:dyDescent="0.2">
      <c r="A75" s="288"/>
      <c r="B75" s="259"/>
      <c r="C75" s="290"/>
      <c r="D75" s="289"/>
      <c r="E75" s="289"/>
      <c r="F75" s="289"/>
      <c r="G75" s="259"/>
      <c r="H75" s="259"/>
    </row>
    <row r="76" spans="1:10" x14ac:dyDescent="0.2">
      <c r="A76" s="288"/>
      <c r="B76" s="259"/>
      <c r="C76" s="290"/>
      <c r="D76" s="289"/>
      <c r="E76" s="289"/>
      <c r="F76" s="289"/>
      <c r="G76" s="259"/>
      <c r="H76" s="259"/>
    </row>
    <row r="77" spans="1:10" x14ac:dyDescent="0.2">
      <c r="A77" s="288"/>
      <c r="B77" s="259"/>
      <c r="C77" s="290"/>
      <c r="D77" s="289"/>
      <c r="E77" s="289"/>
      <c r="F77" s="289"/>
      <c r="G77" s="259"/>
      <c r="H77" s="259"/>
    </row>
    <row r="78" spans="1:10" x14ac:dyDescent="0.2">
      <c r="A78" s="288"/>
      <c r="B78" s="259"/>
      <c r="C78" s="290"/>
      <c r="D78" s="289"/>
      <c r="E78" s="289"/>
      <c r="F78" s="289"/>
      <c r="G78" s="259"/>
      <c r="H78" s="259"/>
    </row>
    <row r="79" spans="1:10" x14ac:dyDescent="0.2">
      <c r="A79" s="288"/>
      <c r="B79" s="259"/>
      <c r="C79" s="290"/>
      <c r="D79" s="289"/>
      <c r="E79" s="289"/>
      <c r="F79" s="289"/>
      <c r="G79" s="259"/>
      <c r="H79" s="259"/>
    </row>
    <row r="80" spans="1:10" x14ac:dyDescent="0.2">
      <c r="A80" s="288"/>
      <c r="B80" s="259"/>
      <c r="C80" s="290"/>
      <c r="D80" s="289"/>
      <c r="E80" s="289"/>
      <c r="F80" s="289"/>
      <c r="G80" s="259"/>
      <c r="H80" s="259"/>
    </row>
    <row r="81" spans="1:8" x14ac:dyDescent="0.2">
      <c r="A81" s="288"/>
      <c r="B81" s="259"/>
      <c r="C81" s="290"/>
      <c r="D81" s="289"/>
      <c r="E81" s="289"/>
      <c r="F81" s="289"/>
      <c r="G81" s="259"/>
      <c r="H81" s="259"/>
    </row>
    <row r="82" spans="1:8" x14ac:dyDescent="0.2">
      <c r="A82" s="288"/>
      <c r="B82" s="259"/>
      <c r="C82" s="290"/>
      <c r="D82" s="289"/>
      <c r="E82" s="289"/>
      <c r="F82" s="289"/>
      <c r="G82" s="259"/>
      <c r="H82" s="259"/>
    </row>
    <row r="83" spans="1:8" x14ac:dyDescent="0.2">
      <c r="A83" s="288"/>
      <c r="B83" s="259"/>
      <c r="C83" s="290"/>
      <c r="D83" s="289"/>
      <c r="E83" s="289"/>
      <c r="F83" s="289"/>
      <c r="G83" s="259"/>
      <c r="H83" s="259"/>
    </row>
    <row r="84" spans="1:8" x14ac:dyDescent="0.2">
      <c r="A84" s="288"/>
      <c r="B84" s="259"/>
      <c r="C84" s="290"/>
      <c r="D84" s="289"/>
      <c r="E84" s="289"/>
      <c r="F84" s="289"/>
      <c r="G84" s="259"/>
      <c r="H84" s="259"/>
    </row>
    <row r="85" spans="1:8" x14ac:dyDescent="0.2">
      <c r="A85" s="288"/>
      <c r="B85" s="259"/>
      <c r="C85" s="290"/>
      <c r="D85" s="289"/>
      <c r="E85" s="289"/>
      <c r="F85" s="289"/>
      <c r="G85" s="259"/>
      <c r="H85" s="259"/>
    </row>
    <row r="86" spans="1:8" x14ac:dyDescent="0.2">
      <c r="A86" s="288"/>
      <c r="B86" s="259"/>
      <c r="C86" s="290"/>
      <c r="D86" s="289"/>
      <c r="E86" s="289"/>
      <c r="F86" s="289"/>
      <c r="G86" s="259"/>
      <c r="H86" s="259"/>
    </row>
    <row r="87" spans="1:8" x14ac:dyDescent="0.2">
      <c r="A87" s="288"/>
      <c r="B87" s="259"/>
      <c r="C87" s="290"/>
      <c r="D87" s="289"/>
      <c r="E87" s="289"/>
      <c r="F87" s="289"/>
      <c r="G87" s="259"/>
      <c r="H87" s="259"/>
    </row>
    <row r="88" spans="1:8" x14ac:dyDescent="0.2">
      <c r="A88" s="288"/>
      <c r="B88" s="259"/>
      <c r="C88" s="290"/>
      <c r="D88" s="289"/>
      <c r="E88" s="289"/>
      <c r="F88" s="289"/>
      <c r="G88" s="259"/>
      <c r="H88" s="259"/>
    </row>
    <row r="89" spans="1:8" x14ac:dyDescent="0.2">
      <c r="A89" s="288"/>
      <c r="B89" s="259"/>
      <c r="C89" s="290"/>
      <c r="D89" s="289"/>
      <c r="E89" s="289"/>
      <c r="F89" s="289"/>
      <c r="G89" s="259"/>
      <c r="H89" s="259"/>
    </row>
  </sheetData>
  <mergeCells count="10">
    <mergeCell ref="A1:J1"/>
    <mergeCell ref="A2:J2"/>
    <mergeCell ref="A3:A4"/>
    <mergeCell ref="B3:B4"/>
    <mergeCell ref="C3:F3"/>
    <mergeCell ref="G3:H3"/>
    <mergeCell ref="I3:J4"/>
    <mergeCell ref="C4:D4"/>
    <mergeCell ref="E4:F4"/>
    <mergeCell ref="G4:H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H5" sqref="H5"/>
    </sheetView>
  </sheetViews>
  <sheetFormatPr defaultRowHeight="15" x14ac:dyDescent="0.25"/>
  <cols>
    <col min="1" max="1" width="7.7109375" customWidth="1"/>
    <col min="2" max="2" width="47" customWidth="1"/>
    <col min="3" max="3" width="20.85546875" customWidth="1"/>
    <col min="4" max="4" width="27.28515625" customWidth="1"/>
    <col min="5" max="5" width="25" customWidth="1"/>
    <col min="6" max="6" width="27.28515625" customWidth="1"/>
  </cols>
  <sheetData>
    <row r="1" spans="1:6" ht="26.25" x14ac:dyDescent="0.4">
      <c r="A1" s="1009" t="s">
        <v>412</v>
      </c>
      <c r="B1" s="1009"/>
      <c r="C1" s="1009"/>
      <c r="D1" s="1009"/>
      <c r="E1" s="1009"/>
      <c r="F1" s="1009"/>
    </row>
    <row r="2" spans="1:6" ht="26.25" x14ac:dyDescent="0.4">
      <c r="A2" s="1009" t="s">
        <v>413</v>
      </c>
      <c r="B2" s="1009"/>
      <c r="C2" s="1009"/>
      <c r="D2" s="1009"/>
      <c r="E2" s="1009"/>
      <c r="F2" s="1009"/>
    </row>
    <row r="3" spans="1:6" ht="93" customHeight="1" x14ac:dyDescent="0.25">
      <c r="A3" s="1088" t="s">
        <v>414</v>
      </c>
      <c r="B3" s="1089" t="s">
        <v>3</v>
      </c>
      <c r="C3" s="1090" t="s">
        <v>415</v>
      </c>
      <c r="D3" s="1091"/>
      <c r="E3" s="1090" t="s">
        <v>416</v>
      </c>
      <c r="F3" s="1091"/>
    </row>
    <row r="4" spans="1:6" ht="42" x14ac:dyDescent="0.35">
      <c r="A4" s="1088"/>
      <c r="B4" s="1089"/>
      <c r="C4" s="308" t="s">
        <v>287</v>
      </c>
      <c r="D4" s="309" t="s">
        <v>417</v>
      </c>
      <c r="E4" s="308" t="s">
        <v>287</v>
      </c>
      <c r="F4" s="309" t="s">
        <v>417</v>
      </c>
    </row>
    <row r="5" spans="1:6" ht="18.75" customHeight="1" x14ac:dyDescent="0.35">
      <c r="A5" s="225">
        <v>1</v>
      </c>
      <c r="B5" s="310" t="s">
        <v>15</v>
      </c>
      <c r="C5" s="310">
        <v>91229</v>
      </c>
      <c r="D5" s="310">
        <v>82106</v>
      </c>
      <c r="E5" s="310">
        <v>79652</v>
      </c>
      <c r="F5" s="310">
        <v>71686</v>
      </c>
    </row>
    <row r="6" spans="1:6" ht="18.75" customHeight="1" x14ac:dyDescent="0.35">
      <c r="A6" s="225">
        <v>2</v>
      </c>
      <c r="B6" s="310" t="s">
        <v>16</v>
      </c>
      <c r="C6" s="310">
        <v>432</v>
      </c>
      <c r="D6" s="310">
        <v>432</v>
      </c>
      <c r="E6" s="310">
        <v>1800</v>
      </c>
      <c r="F6" s="310">
        <v>1800</v>
      </c>
    </row>
    <row r="7" spans="1:6" ht="18.75" customHeight="1" x14ac:dyDescent="0.35">
      <c r="A7" s="225">
        <v>3</v>
      </c>
      <c r="B7" s="310" t="s">
        <v>17</v>
      </c>
      <c r="C7" s="310">
        <v>15655</v>
      </c>
      <c r="D7" s="310">
        <v>13589</v>
      </c>
      <c r="E7" s="310">
        <v>2781</v>
      </c>
      <c r="F7" s="310">
        <v>2285</v>
      </c>
    </row>
    <row r="8" spans="1:6" ht="18.75" customHeight="1" x14ac:dyDescent="0.35">
      <c r="A8" s="225">
        <v>4</v>
      </c>
      <c r="B8" s="310" t="s">
        <v>18</v>
      </c>
      <c r="C8" s="310">
        <v>18208</v>
      </c>
      <c r="D8" s="310">
        <v>17667</v>
      </c>
      <c r="E8" s="310">
        <v>52379</v>
      </c>
      <c r="F8" s="310">
        <v>51012</v>
      </c>
    </row>
    <row r="9" spans="1:6" ht="18.75" customHeight="1" x14ac:dyDescent="0.35">
      <c r="A9" s="225">
        <v>5</v>
      </c>
      <c r="B9" s="310" t="s">
        <v>22</v>
      </c>
      <c r="C9" s="310">
        <v>66</v>
      </c>
      <c r="D9" s="310">
        <v>65</v>
      </c>
      <c r="E9" s="310">
        <v>217</v>
      </c>
      <c r="F9" s="310">
        <v>216</v>
      </c>
    </row>
    <row r="10" spans="1:6" ht="18.75" customHeight="1" x14ac:dyDescent="0.35">
      <c r="A10" s="225">
        <v>6</v>
      </c>
      <c r="B10" s="310" t="s">
        <v>23</v>
      </c>
      <c r="C10" s="310">
        <v>0</v>
      </c>
      <c r="D10" s="310">
        <v>0</v>
      </c>
      <c r="E10" s="310">
        <v>0</v>
      </c>
      <c r="F10" s="310">
        <v>0</v>
      </c>
    </row>
    <row r="11" spans="1:6" ht="18.75" customHeight="1" x14ac:dyDescent="0.35">
      <c r="A11" s="225">
        <v>7</v>
      </c>
      <c r="B11" s="310" t="s">
        <v>24</v>
      </c>
      <c r="C11" s="310">
        <v>121</v>
      </c>
      <c r="D11" s="310">
        <v>121</v>
      </c>
      <c r="E11" s="310">
        <v>108.2</v>
      </c>
      <c r="F11" s="310">
        <v>108.2</v>
      </c>
    </row>
    <row r="12" spans="1:6" ht="18.75" customHeight="1" x14ac:dyDescent="0.35">
      <c r="A12" s="225">
        <v>8</v>
      </c>
      <c r="B12" s="310" t="s">
        <v>25</v>
      </c>
      <c r="C12" s="310">
        <v>49</v>
      </c>
      <c r="D12" s="310">
        <v>40</v>
      </c>
      <c r="E12" s="310">
        <v>195.68</v>
      </c>
      <c r="F12" s="310">
        <v>163.19999999999999</v>
      </c>
    </row>
    <row r="13" spans="1:6" ht="18.75" customHeight="1" x14ac:dyDescent="0.35">
      <c r="A13" s="225">
        <v>9</v>
      </c>
      <c r="B13" s="310" t="s">
        <v>26</v>
      </c>
      <c r="C13" s="310">
        <v>67</v>
      </c>
      <c r="D13" s="310">
        <v>67</v>
      </c>
      <c r="E13" s="310">
        <v>256.97000000000003</v>
      </c>
      <c r="F13" s="310">
        <v>256.97000000000003</v>
      </c>
    </row>
    <row r="14" spans="1:6" ht="18.75" customHeight="1" x14ac:dyDescent="0.35">
      <c r="A14" s="225">
        <v>10</v>
      </c>
      <c r="B14" s="310" t="s">
        <v>27</v>
      </c>
      <c r="C14" s="310">
        <v>18</v>
      </c>
      <c r="D14" s="310">
        <v>0</v>
      </c>
      <c r="E14" s="310">
        <v>44.45</v>
      </c>
      <c r="F14" s="310">
        <v>5</v>
      </c>
    </row>
    <row r="15" spans="1:6" ht="18.75" customHeight="1" x14ac:dyDescent="0.35">
      <c r="A15" s="225">
        <v>11</v>
      </c>
      <c r="B15" s="310" t="s">
        <v>28</v>
      </c>
      <c r="C15" s="310">
        <v>0</v>
      </c>
      <c r="D15" s="310">
        <v>0</v>
      </c>
      <c r="E15" s="310">
        <v>0</v>
      </c>
      <c r="F15" s="310">
        <v>0</v>
      </c>
    </row>
    <row r="16" spans="1:6" ht="18.75" customHeight="1" x14ac:dyDescent="0.35">
      <c r="A16" s="225">
        <v>12</v>
      </c>
      <c r="B16" s="310" t="s">
        <v>29</v>
      </c>
      <c r="C16" s="310">
        <v>8</v>
      </c>
      <c r="D16" s="310">
        <v>0</v>
      </c>
      <c r="E16" s="310">
        <v>19.829999999999998</v>
      </c>
      <c r="F16" s="310">
        <v>0</v>
      </c>
    </row>
    <row r="17" spans="1:6" ht="18.75" customHeight="1" x14ac:dyDescent="0.35">
      <c r="A17" s="225">
        <v>13</v>
      </c>
      <c r="B17" s="310" t="s">
        <v>33</v>
      </c>
      <c r="C17" s="310">
        <v>0</v>
      </c>
      <c r="D17" s="310">
        <v>0</v>
      </c>
      <c r="E17" s="310">
        <v>0</v>
      </c>
      <c r="F17" s="310">
        <v>0</v>
      </c>
    </row>
    <row r="18" spans="1:6" ht="18.75" customHeight="1" x14ac:dyDescent="0.35">
      <c r="A18" s="225">
        <v>14</v>
      </c>
      <c r="B18" s="310" t="s">
        <v>34</v>
      </c>
      <c r="C18" s="310">
        <v>91</v>
      </c>
      <c r="D18" s="310">
        <v>82</v>
      </c>
      <c r="E18" s="310">
        <v>511</v>
      </c>
      <c r="F18" s="310">
        <v>469</v>
      </c>
    </row>
    <row r="19" spans="1:6" ht="18.75" customHeight="1" x14ac:dyDescent="0.35">
      <c r="A19" s="225">
        <v>15</v>
      </c>
      <c r="B19" s="310" t="s">
        <v>35</v>
      </c>
      <c r="C19" s="310">
        <v>0</v>
      </c>
      <c r="D19" s="310">
        <v>0</v>
      </c>
      <c r="E19" s="310">
        <v>0</v>
      </c>
      <c r="F19" s="310">
        <v>0</v>
      </c>
    </row>
    <row r="20" spans="1:6" ht="18.75" customHeight="1" x14ac:dyDescent="0.35">
      <c r="A20" s="225">
        <v>16</v>
      </c>
      <c r="B20" s="310" t="s">
        <v>36</v>
      </c>
      <c r="C20" s="310">
        <v>0</v>
      </c>
      <c r="D20" s="310">
        <v>0</v>
      </c>
      <c r="E20" s="310">
        <v>0</v>
      </c>
      <c r="F20" s="310">
        <v>0</v>
      </c>
    </row>
    <row r="21" spans="1:6" ht="18.75" customHeight="1" x14ac:dyDescent="0.35">
      <c r="A21" s="225">
        <v>17</v>
      </c>
      <c r="B21" s="310" t="s">
        <v>37</v>
      </c>
      <c r="C21" s="310">
        <v>0</v>
      </c>
      <c r="D21" s="310">
        <v>0</v>
      </c>
      <c r="E21" s="310">
        <v>0</v>
      </c>
      <c r="F21" s="310">
        <v>0</v>
      </c>
    </row>
    <row r="22" spans="1:6" ht="18.75" customHeight="1" x14ac:dyDescent="0.35">
      <c r="A22" s="225">
        <v>18</v>
      </c>
      <c r="B22" s="310" t="s">
        <v>38</v>
      </c>
      <c r="C22" s="310">
        <v>0</v>
      </c>
      <c r="D22" s="310">
        <v>0</v>
      </c>
      <c r="E22" s="310">
        <v>0</v>
      </c>
      <c r="F22" s="310">
        <v>0</v>
      </c>
    </row>
    <row r="23" spans="1:6" ht="18.75" customHeight="1" x14ac:dyDescent="0.35">
      <c r="A23" s="225">
        <v>19</v>
      </c>
      <c r="B23" s="310" t="s">
        <v>39</v>
      </c>
      <c r="C23" s="310">
        <v>0</v>
      </c>
      <c r="D23" s="310">
        <v>0</v>
      </c>
      <c r="E23" s="310">
        <v>0</v>
      </c>
      <c r="F23" s="310">
        <v>0</v>
      </c>
    </row>
    <row r="24" spans="1:6" ht="18.75" customHeight="1" x14ac:dyDescent="0.35">
      <c r="A24" s="225">
        <v>20</v>
      </c>
      <c r="B24" s="310" t="s">
        <v>40</v>
      </c>
      <c r="C24" s="310">
        <v>0</v>
      </c>
      <c r="D24" s="310">
        <v>0</v>
      </c>
      <c r="E24" s="310">
        <v>0</v>
      </c>
      <c r="F24" s="310">
        <v>0</v>
      </c>
    </row>
    <row r="25" spans="1:6" ht="18.75" customHeight="1" x14ac:dyDescent="0.35">
      <c r="A25" s="225">
        <v>21</v>
      </c>
      <c r="B25" s="310" t="s">
        <v>41</v>
      </c>
      <c r="C25" s="310">
        <v>0</v>
      </c>
      <c r="D25" s="310">
        <v>0</v>
      </c>
      <c r="E25" s="310">
        <v>0</v>
      </c>
      <c r="F25" s="310">
        <v>0</v>
      </c>
    </row>
    <row r="26" spans="1:6" ht="18.75" customHeight="1" x14ac:dyDescent="0.35">
      <c r="A26" s="225">
        <v>22</v>
      </c>
      <c r="B26" s="310" t="s">
        <v>42</v>
      </c>
      <c r="C26" s="310">
        <v>0</v>
      </c>
      <c r="D26" s="310">
        <v>0</v>
      </c>
      <c r="E26" s="310">
        <v>0</v>
      </c>
      <c r="F26" s="310">
        <v>0</v>
      </c>
    </row>
    <row r="27" spans="1:6" ht="18.75" customHeight="1" x14ac:dyDescent="0.35">
      <c r="A27" s="225">
        <v>23</v>
      </c>
      <c r="B27" s="310" t="s">
        <v>43</v>
      </c>
      <c r="C27" s="310">
        <v>0</v>
      </c>
      <c r="D27" s="310">
        <v>0</v>
      </c>
      <c r="E27" s="310">
        <v>0</v>
      </c>
      <c r="F27" s="310">
        <v>0</v>
      </c>
    </row>
    <row r="28" spans="1:6" ht="18.75" customHeight="1" x14ac:dyDescent="0.35">
      <c r="A28" s="225">
        <v>24</v>
      </c>
      <c r="B28" s="310" t="s">
        <v>44</v>
      </c>
      <c r="C28" s="310">
        <v>0</v>
      </c>
      <c r="D28" s="310">
        <v>0</v>
      </c>
      <c r="E28" s="310">
        <v>0</v>
      </c>
      <c r="F28" s="310">
        <v>0</v>
      </c>
    </row>
    <row r="29" spans="1:6" ht="18.75" customHeight="1" x14ac:dyDescent="0.35">
      <c r="A29" s="225">
        <v>25</v>
      </c>
      <c r="B29" s="310" t="s">
        <v>45</v>
      </c>
      <c r="C29" s="310">
        <v>0</v>
      </c>
      <c r="D29" s="310">
        <v>0</v>
      </c>
      <c r="E29" s="310">
        <v>0</v>
      </c>
      <c r="F29" s="310">
        <v>0</v>
      </c>
    </row>
    <row r="30" spans="1:6" ht="18.75" customHeight="1" x14ac:dyDescent="0.35">
      <c r="A30" s="225">
        <v>26</v>
      </c>
      <c r="B30" s="310" t="s">
        <v>46</v>
      </c>
      <c r="C30" s="310">
        <v>0</v>
      </c>
      <c r="D30" s="310">
        <v>0</v>
      </c>
      <c r="E30" s="310">
        <v>0</v>
      </c>
      <c r="F30" s="310">
        <v>0</v>
      </c>
    </row>
    <row r="31" spans="1:6" ht="18.75" customHeight="1" x14ac:dyDescent="0.35">
      <c r="A31" s="225">
        <v>27</v>
      </c>
      <c r="B31" s="310" t="s">
        <v>47</v>
      </c>
      <c r="C31" s="310">
        <v>2804</v>
      </c>
      <c r="D31" s="310">
        <v>2804</v>
      </c>
      <c r="E31" s="310">
        <v>11133.39</v>
      </c>
      <c r="F31" s="310">
        <v>11133.39</v>
      </c>
    </row>
    <row r="32" spans="1:6" ht="18.75" customHeight="1" x14ac:dyDescent="0.35">
      <c r="A32" s="225">
        <v>28</v>
      </c>
      <c r="B32" s="310" t="s">
        <v>48</v>
      </c>
      <c r="C32" s="310">
        <v>0</v>
      </c>
      <c r="D32" s="310">
        <v>0</v>
      </c>
      <c r="E32" s="310">
        <v>0</v>
      </c>
      <c r="F32" s="310">
        <v>0</v>
      </c>
    </row>
    <row r="33" spans="1:6" ht="18.75" customHeight="1" x14ac:dyDescent="0.35">
      <c r="A33" s="225">
        <v>29</v>
      </c>
      <c r="B33" s="310" t="s">
        <v>49</v>
      </c>
      <c r="C33" s="310">
        <v>0</v>
      </c>
      <c r="D33" s="310">
        <v>0</v>
      </c>
      <c r="E33" s="310">
        <v>0</v>
      </c>
      <c r="F33" s="310">
        <v>0</v>
      </c>
    </row>
    <row r="34" spans="1:6" ht="18.75" customHeight="1" x14ac:dyDescent="0.35">
      <c r="A34" s="225">
        <v>30</v>
      </c>
      <c r="B34" s="310" t="s">
        <v>50</v>
      </c>
      <c r="C34" s="310">
        <v>0</v>
      </c>
      <c r="D34" s="310">
        <v>0</v>
      </c>
      <c r="E34" s="310">
        <v>0</v>
      </c>
      <c r="F34" s="310">
        <v>0</v>
      </c>
    </row>
    <row r="35" spans="1:6" ht="18.75" customHeight="1" x14ac:dyDescent="0.35">
      <c r="A35" s="225">
        <v>31</v>
      </c>
      <c r="B35" s="310" t="s">
        <v>51</v>
      </c>
      <c r="C35" s="310">
        <v>0</v>
      </c>
      <c r="D35" s="310">
        <v>0</v>
      </c>
      <c r="E35" s="310">
        <v>0</v>
      </c>
      <c r="F35" s="310">
        <v>0</v>
      </c>
    </row>
    <row r="36" spans="1:6" ht="18.75" customHeight="1" x14ac:dyDescent="0.35">
      <c r="A36" s="225">
        <v>32</v>
      </c>
      <c r="B36" s="310" t="s">
        <v>52</v>
      </c>
      <c r="C36" s="310">
        <v>0</v>
      </c>
      <c r="D36" s="310">
        <v>0</v>
      </c>
      <c r="E36" s="310">
        <v>0</v>
      </c>
      <c r="F36" s="310">
        <v>0</v>
      </c>
    </row>
    <row r="37" spans="1:6" ht="18.75" customHeight="1" x14ac:dyDescent="0.35">
      <c r="A37" s="225">
        <v>33</v>
      </c>
      <c r="B37" s="310" t="s">
        <v>53</v>
      </c>
      <c r="C37" s="310">
        <v>0</v>
      </c>
      <c r="D37" s="310">
        <v>0</v>
      </c>
      <c r="E37" s="310">
        <v>0</v>
      </c>
      <c r="F37" s="310">
        <v>0</v>
      </c>
    </row>
    <row r="38" spans="1:6" ht="33" customHeight="1" x14ac:dyDescent="0.35">
      <c r="A38" s="225"/>
      <c r="B38" s="311" t="s">
        <v>418</v>
      </c>
      <c r="C38" s="312">
        <f>SUM(C5:C37)</f>
        <v>128748</v>
      </c>
      <c r="D38" s="312">
        <f t="shared" ref="D38:F38" si="0">SUM(D5:D37)</f>
        <v>116973</v>
      </c>
      <c r="E38" s="312">
        <f t="shared" si="0"/>
        <v>149098.52000000002</v>
      </c>
      <c r="F38" s="312">
        <f t="shared" si="0"/>
        <v>139134.76</v>
      </c>
    </row>
    <row r="39" spans="1:6" ht="18.75" customHeight="1" x14ac:dyDescent="0.35">
      <c r="A39" s="225">
        <v>34</v>
      </c>
      <c r="B39" s="310" t="s">
        <v>57</v>
      </c>
      <c r="C39" s="310">
        <v>53974</v>
      </c>
      <c r="D39" s="310">
        <v>44789</v>
      </c>
      <c r="E39" s="310">
        <v>140985</v>
      </c>
      <c r="F39" s="310">
        <v>116456</v>
      </c>
    </row>
    <row r="40" spans="1:6" ht="18.75" customHeight="1" x14ac:dyDescent="0.35">
      <c r="A40" s="225">
        <v>35</v>
      </c>
      <c r="B40" s="310" t="s">
        <v>58</v>
      </c>
      <c r="C40" s="310">
        <v>1416</v>
      </c>
      <c r="D40" s="310">
        <v>1368</v>
      </c>
      <c r="E40" s="310">
        <v>3892.2</v>
      </c>
      <c r="F40" s="310">
        <v>3780.23</v>
      </c>
    </row>
    <row r="41" spans="1:6" ht="33.75" customHeight="1" x14ac:dyDescent="0.35">
      <c r="A41" s="225"/>
      <c r="B41" s="311" t="s">
        <v>419</v>
      </c>
      <c r="C41" s="312">
        <f>SUM(C39:C40)</f>
        <v>55390</v>
      </c>
      <c r="D41" s="312">
        <f>SUM(D39:D40)</f>
        <v>46157</v>
      </c>
      <c r="E41" s="312">
        <f>SUM(E39:E40)</f>
        <v>144877.20000000001</v>
      </c>
      <c r="F41" s="312">
        <f>SUM(F39:F40)</f>
        <v>120236.23</v>
      </c>
    </row>
    <row r="42" spans="1:6" ht="18.75" customHeight="1" x14ac:dyDescent="0.35">
      <c r="A42" s="225">
        <v>36</v>
      </c>
      <c r="B42" s="310" t="s">
        <v>64</v>
      </c>
      <c r="C42" s="310">
        <v>0</v>
      </c>
      <c r="D42" s="310">
        <v>0</v>
      </c>
      <c r="E42" s="310">
        <v>0</v>
      </c>
      <c r="F42" s="310">
        <v>0</v>
      </c>
    </row>
    <row r="43" spans="1:6" ht="18.75" customHeight="1" x14ac:dyDescent="0.35">
      <c r="A43" s="225">
        <v>37</v>
      </c>
      <c r="B43" s="310" t="s">
        <v>65</v>
      </c>
      <c r="C43" s="310">
        <v>280308</v>
      </c>
      <c r="D43" s="310">
        <v>7539</v>
      </c>
      <c r="E43" s="310">
        <v>30840.7</v>
      </c>
      <c r="F43" s="310">
        <v>27095.85</v>
      </c>
    </row>
    <row r="44" spans="1:6" ht="18.75" customHeight="1" x14ac:dyDescent="0.35">
      <c r="A44" s="225">
        <v>38</v>
      </c>
      <c r="B44" s="310" t="s">
        <v>66</v>
      </c>
      <c r="C44" s="310">
        <v>0</v>
      </c>
      <c r="D44" s="310">
        <v>0</v>
      </c>
      <c r="E44" s="310">
        <v>0</v>
      </c>
      <c r="F44" s="310">
        <v>0</v>
      </c>
    </row>
    <row r="45" spans="1:6" ht="36.75" customHeight="1" x14ac:dyDescent="0.35">
      <c r="A45" s="225"/>
      <c r="B45" s="311" t="s">
        <v>420</v>
      </c>
      <c r="C45" s="312">
        <f>SUM(C42:C44)</f>
        <v>280308</v>
      </c>
      <c r="D45" s="312">
        <f t="shared" ref="D45:F45" si="1">SUM(D42:D44)</f>
        <v>7539</v>
      </c>
      <c r="E45" s="312">
        <f t="shared" si="1"/>
        <v>30840.7</v>
      </c>
      <c r="F45" s="312">
        <f t="shared" si="1"/>
        <v>27095.85</v>
      </c>
    </row>
    <row r="46" spans="1:6" ht="27.75" customHeight="1" x14ac:dyDescent="0.35">
      <c r="A46" s="225">
        <v>39</v>
      </c>
      <c r="B46" s="310" t="s">
        <v>69</v>
      </c>
      <c r="C46" s="312">
        <v>0</v>
      </c>
      <c r="D46" s="312">
        <v>0</v>
      </c>
      <c r="E46" s="312">
        <v>0</v>
      </c>
      <c r="F46" s="312">
        <v>0</v>
      </c>
    </row>
    <row r="47" spans="1:6" ht="27.75" customHeight="1" x14ac:dyDescent="0.35">
      <c r="A47" s="225"/>
      <c r="B47" s="311" t="s">
        <v>421</v>
      </c>
      <c r="C47" s="312">
        <f>C46</f>
        <v>0</v>
      </c>
      <c r="D47" s="312">
        <f t="shared" ref="D47:F47" si="2">D46</f>
        <v>0</v>
      </c>
      <c r="E47" s="312">
        <f t="shared" si="2"/>
        <v>0</v>
      </c>
      <c r="F47" s="312">
        <f t="shared" si="2"/>
        <v>0</v>
      </c>
    </row>
    <row r="48" spans="1:6" ht="27.75" customHeight="1" x14ac:dyDescent="0.35">
      <c r="A48" s="225">
        <v>40</v>
      </c>
      <c r="B48" s="310" t="s">
        <v>73</v>
      </c>
      <c r="C48" s="310">
        <v>0</v>
      </c>
      <c r="D48" s="310">
        <v>0</v>
      </c>
      <c r="E48" s="310">
        <v>0</v>
      </c>
      <c r="F48" s="310">
        <v>0</v>
      </c>
    </row>
    <row r="49" spans="1:6" ht="27.75" customHeight="1" x14ac:dyDescent="0.35">
      <c r="A49" s="225">
        <v>41</v>
      </c>
      <c r="B49" s="310" t="s">
        <v>74</v>
      </c>
      <c r="C49" s="310">
        <v>0</v>
      </c>
      <c r="D49" s="310">
        <v>0</v>
      </c>
      <c r="E49" s="310">
        <v>0</v>
      </c>
      <c r="F49" s="310">
        <v>0</v>
      </c>
    </row>
    <row r="50" spans="1:6" ht="27.75" customHeight="1" x14ac:dyDescent="0.35">
      <c r="A50" s="225">
        <v>42</v>
      </c>
      <c r="B50" s="310" t="s">
        <v>75</v>
      </c>
      <c r="C50" s="310">
        <v>0</v>
      </c>
      <c r="D50" s="310">
        <v>0</v>
      </c>
      <c r="E50" s="310">
        <v>0</v>
      </c>
      <c r="F50" s="310">
        <v>0</v>
      </c>
    </row>
    <row r="51" spans="1:6" ht="26.25" customHeight="1" x14ac:dyDescent="0.35">
      <c r="A51" s="225">
        <v>43</v>
      </c>
      <c r="B51" s="310" t="s">
        <v>76</v>
      </c>
      <c r="C51" s="310">
        <v>0</v>
      </c>
      <c r="D51" s="310">
        <v>0</v>
      </c>
      <c r="E51" s="310">
        <v>0</v>
      </c>
      <c r="F51" s="310">
        <v>0</v>
      </c>
    </row>
    <row r="52" spans="1:6" ht="27.75" customHeight="1" x14ac:dyDescent="0.35">
      <c r="A52" s="225"/>
      <c r="B52" s="311" t="s">
        <v>422</v>
      </c>
      <c r="C52" s="312">
        <f>SUM(C48:C51)</f>
        <v>0</v>
      </c>
      <c r="D52" s="312">
        <f t="shared" ref="D52:F52" si="3">SUM(D48:D51)</f>
        <v>0</v>
      </c>
      <c r="E52" s="312">
        <f t="shared" si="3"/>
        <v>0</v>
      </c>
      <c r="F52" s="312">
        <f t="shared" si="3"/>
        <v>0</v>
      </c>
    </row>
    <row r="53" spans="1:6" ht="27.75" customHeight="1" x14ac:dyDescent="0.35">
      <c r="A53" s="225">
        <v>44</v>
      </c>
      <c r="B53" s="310" t="s">
        <v>80</v>
      </c>
      <c r="C53" s="310">
        <v>0</v>
      </c>
      <c r="D53" s="310">
        <v>0</v>
      </c>
      <c r="E53" s="310">
        <v>0</v>
      </c>
      <c r="F53" s="310">
        <v>0</v>
      </c>
    </row>
    <row r="54" spans="1:6" ht="27.75" customHeight="1" x14ac:dyDescent="0.35">
      <c r="A54" s="225">
        <v>45</v>
      </c>
      <c r="B54" s="310" t="s">
        <v>81</v>
      </c>
      <c r="C54" s="310">
        <v>0</v>
      </c>
      <c r="D54" s="310">
        <v>0</v>
      </c>
      <c r="E54" s="310">
        <v>0</v>
      </c>
      <c r="F54" s="310">
        <v>0</v>
      </c>
    </row>
    <row r="55" spans="1:6" ht="27.75" customHeight="1" x14ac:dyDescent="0.35">
      <c r="A55" s="225"/>
      <c r="B55" s="311" t="s">
        <v>423</v>
      </c>
      <c r="C55" s="312">
        <f>SUM(C53:C54)</f>
        <v>0</v>
      </c>
      <c r="D55" s="312">
        <f t="shared" ref="D55:F55" si="4">SUM(D53:D54)</f>
        <v>0</v>
      </c>
      <c r="E55" s="312">
        <f t="shared" si="4"/>
        <v>0</v>
      </c>
      <c r="F55" s="312">
        <f t="shared" si="4"/>
        <v>0</v>
      </c>
    </row>
    <row r="56" spans="1:6" ht="42.75" customHeight="1" x14ac:dyDescent="0.4">
      <c r="A56" s="225"/>
      <c r="B56" s="313" t="s">
        <v>379</v>
      </c>
      <c r="C56" s="312">
        <f>SUM(C38+C41+C45+C47+C52+C55)</f>
        <v>464446</v>
      </c>
      <c r="D56" s="312">
        <f>SUM(D38+D41+D45+D47+D52+D55)</f>
        <v>170669</v>
      </c>
      <c r="E56" s="312">
        <f>SUM(E38+E41+E45+E47+E52+E55)</f>
        <v>324816.42000000004</v>
      </c>
      <c r="F56" s="312">
        <f>SUM(F38+F41+F45+F47+F52+F55)</f>
        <v>286466.83999999997</v>
      </c>
    </row>
  </sheetData>
  <mergeCells count="6">
    <mergeCell ref="A1:F1"/>
    <mergeCell ref="A2:F2"/>
    <mergeCell ref="A3:A4"/>
    <mergeCell ref="B3:B4"/>
    <mergeCell ref="C3:D3"/>
    <mergeCell ref="E3:F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G11" sqref="G11"/>
    </sheetView>
  </sheetViews>
  <sheetFormatPr defaultRowHeight="15.75" x14ac:dyDescent="0.25"/>
  <cols>
    <col min="1" max="1" width="4.5703125" style="314" customWidth="1"/>
    <col min="2" max="2" width="81.5703125" style="314" customWidth="1"/>
    <col min="3" max="3" width="13.7109375" style="314" customWidth="1"/>
    <col min="4" max="4" width="15.42578125" style="314" customWidth="1"/>
    <col min="5" max="6" width="9.140625" style="314" customWidth="1"/>
    <col min="7" max="16384" width="9.140625" style="314"/>
  </cols>
  <sheetData>
    <row r="1" spans="1:5" x14ac:dyDescent="0.25">
      <c r="A1" s="1092" t="s">
        <v>424</v>
      </c>
      <c r="B1" s="1092"/>
      <c r="C1" s="1092"/>
      <c r="D1" s="1092"/>
    </row>
    <row r="2" spans="1:5" x14ac:dyDescent="0.25">
      <c r="A2" s="1093" t="s">
        <v>425</v>
      </c>
      <c r="B2" s="1093"/>
      <c r="C2" s="1093"/>
      <c r="D2" s="1093"/>
    </row>
    <row r="3" spans="1:5" x14ac:dyDescent="0.25">
      <c r="A3" s="315"/>
      <c r="B3" s="316" t="s">
        <v>207</v>
      </c>
      <c r="C3" s="315" t="s">
        <v>426</v>
      </c>
      <c r="D3" s="317"/>
    </row>
    <row r="4" spans="1:5" x14ac:dyDescent="0.25">
      <c r="A4" s="317"/>
      <c r="B4" s="1092" t="s">
        <v>223</v>
      </c>
      <c r="C4" s="1092"/>
      <c r="D4" s="1092"/>
      <c r="E4" s="318"/>
    </row>
    <row r="5" spans="1:5" x14ac:dyDescent="0.25">
      <c r="A5" s="1094" t="s">
        <v>427</v>
      </c>
      <c r="B5" s="1094"/>
      <c r="C5" s="1094"/>
      <c r="D5" s="1094"/>
    </row>
    <row r="6" spans="1:5" x14ac:dyDescent="0.25">
      <c r="A6" s="317"/>
      <c r="B6" s="317"/>
      <c r="C6" s="317"/>
      <c r="D6" s="319"/>
    </row>
    <row r="7" spans="1:5" s="321" customFormat="1" ht="43.5" customHeight="1" x14ac:dyDescent="0.2">
      <c r="A7" s="320" t="s">
        <v>414</v>
      </c>
      <c r="B7" s="320" t="s">
        <v>428</v>
      </c>
      <c r="C7" s="320" t="s">
        <v>287</v>
      </c>
      <c r="D7" s="320" t="s">
        <v>417</v>
      </c>
    </row>
    <row r="8" spans="1:5" x14ac:dyDescent="0.25">
      <c r="A8" s="316">
        <v>1</v>
      </c>
      <c r="B8" s="316">
        <v>2</v>
      </c>
      <c r="C8" s="316">
        <v>3</v>
      </c>
      <c r="D8" s="316">
        <v>4</v>
      </c>
    </row>
    <row r="9" spans="1:5" x14ac:dyDescent="0.25">
      <c r="A9" s="317"/>
      <c r="B9" s="317"/>
      <c r="C9" s="317"/>
      <c r="D9" s="317"/>
    </row>
    <row r="10" spans="1:5" x14ac:dyDescent="0.25">
      <c r="A10" s="316" t="s">
        <v>137</v>
      </c>
      <c r="B10" s="315" t="s">
        <v>429</v>
      </c>
      <c r="C10" s="317"/>
      <c r="D10" s="317"/>
    </row>
    <row r="11" spans="1:5" x14ac:dyDescent="0.25">
      <c r="A11" s="316"/>
      <c r="B11" s="315"/>
      <c r="C11" s="317"/>
      <c r="D11" s="317"/>
    </row>
    <row r="12" spans="1:5" ht="23.25" customHeight="1" x14ac:dyDescent="0.3">
      <c r="A12" s="317">
        <v>1</v>
      </c>
      <c r="B12" s="322" t="s">
        <v>430</v>
      </c>
      <c r="C12" s="323">
        <f>[3]SHG!CY12</f>
        <v>9352</v>
      </c>
      <c r="D12" s="323">
        <f>[3]SHG!CZ12</f>
        <v>8564</v>
      </c>
    </row>
    <row r="13" spans="1:5" ht="34.5" customHeight="1" x14ac:dyDescent="0.3">
      <c r="A13" s="324">
        <v>2</v>
      </c>
      <c r="B13" s="325" t="s">
        <v>431</v>
      </c>
      <c r="C13" s="323">
        <f>[3]SHG!CY13</f>
        <v>13323</v>
      </c>
      <c r="D13" s="323">
        <f>[3]SHG!CZ13</f>
        <v>12361</v>
      </c>
    </row>
    <row r="14" spans="1:5" ht="34.5" customHeight="1" x14ac:dyDescent="0.3">
      <c r="A14" s="324">
        <v>3</v>
      </c>
      <c r="B14" s="326" t="s">
        <v>432</v>
      </c>
      <c r="C14" s="323">
        <f>[3]SHG!CY14</f>
        <v>728976</v>
      </c>
      <c r="D14" s="323">
        <f>[3]SHG!CZ14</f>
        <v>633914</v>
      </c>
    </row>
    <row r="15" spans="1:5" ht="34.5" customHeight="1" x14ac:dyDescent="0.3">
      <c r="A15" s="317">
        <v>4</v>
      </c>
      <c r="B15" s="327" t="s">
        <v>433</v>
      </c>
      <c r="C15" s="323">
        <f>[3]SHG!CY15</f>
        <v>179070.57</v>
      </c>
      <c r="D15" s="323">
        <f>[3]SHG!CZ15</f>
        <v>162395.76999999999</v>
      </c>
    </row>
    <row r="16" spans="1:5" ht="23.25" customHeight="1" x14ac:dyDescent="0.3">
      <c r="A16" s="316" t="s">
        <v>434</v>
      </c>
      <c r="B16" s="315" t="s">
        <v>435</v>
      </c>
      <c r="C16" s="323"/>
      <c r="D16" s="323"/>
    </row>
    <row r="17" spans="1:4" ht="23.25" customHeight="1" x14ac:dyDescent="0.3">
      <c r="A17" s="317"/>
      <c r="B17" s="317"/>
      <c r="C17" s="323"/>
      <c r="D17" s="323"/>
    </row>
    <row r="18" spans="1:4" ht="34.5" customHeight="1" x14ac:dyDescent="0.3">
      <c r="A18" s="317">
        <v>1</v>
      </c>
      <c r="B18" s="317" t="s">
        <v>436</v>
      </c>
      <c r="C18" s="323">
        <f>[3]SHG!CY18</f>
        <v>109376</v>
      </c>
      <c r="D18" s="323">
        <f>[3]SHG!CZ18</f>
        <v>100036</v>
      </c>
    </row>
    <row r="19" spans="1:4" ht="34.5" customHeight="1" x14ac:dyDescent="0.3">
      <c r="A19" s="317">
        <v>2</v>
      </c>
      <c r="B19" s="328" t="s">
        <v>437</v>
      </c>
      <c r="C19" s="323">
        <f>[3]SHG!CY19</f>
        <v>192464.33</v>
      </c>
      <c r="D19" s="323">
        <f>[3]SHG!CZ19</f>
        <v>177672.77999999997</v>
      </c>
    </row>
    <row r="20" spans="1:4" ht="34.5" customHeight="1" x14ac:dyDescent="0.3">
      <c r="A20" s="317">
        <v>3</v>
      </c>
      <c r="B20" s="325" t="s">
        <v>438</v>
      </c>
      <c r="C20" s="323">
        <f>[3]SHG!CY20</f>
        <v>464446</v>
      </c>
      <c r="D20" s="323">
        <f>[3]SHG!CZ20</f>
        <v>170669</v>
      </c>
    </row>
    <row r="21" spans="1:4" ht="34.5" customHeight="1" x14ac:dyDescent="0.3">
      <c r="A21" s="317">
        <v>4</v>
      </c>
      <c r="B21" s="325" t="s">
        <v>439</v>
      </c>
      <c r="C21" s="323">
        <f>[3]SHG!CY21</f>
        <v>324816.42000000004</v>
      </c>
      <c r="D21" s="323">
        <f>[3]SHG!CZ21</f>
        <v>286466.83999999997</v>
      </c>
    </row>
    <row r="22" spans="1:4" ht="34.5" customHeight="1" x14ac:dyDescent="0.3">
      <c r="A22" s="324">
        <v>5</v>
      </c>
      <c r="B22" s="328" t="s">
        <v>440</v>
      </c>
      <c r="C22" s="323">
        <f>[3]SHG!CY22</f>
        <v>100829</v>
      </c>
      <c r="D22" s="323">
        <f>[3]SHG!CZ22</f>
        <v>92071</v>
      </c>
    </row>
    <row r="23" spans="1:4" ht="34.5" customHeight="1" x14ac:dyDescent="0.3">
      <c r="A23" s="324">
        <v>6</v>
      </c>
      <c r="B23" s="328" t="s">
        <v>441</v>
      </c>
      <c r="C23" s="323">
        <f>[3]SHG!CY23</f>
        <v>174843.16999999998</v>
      </c>
      <c r="D23" s="323">
        <f>[3]SHG!CZ23</f>
        <v>160270.66999999998</v>
      </c>
    </row>
    <row r="24" spans="1:4" ht="34.5" customHeight="1" x14ac:dyDescent="0.3">
      <c r="A24" s="324">
        <v>7</v>
      </c>
      <c r="B24" s="328" t="s">
        <v>442</v>
      </c>
      <c r="C24" s="323">
        <f>[3]SHG!CY24</f>
        <v>101977</v>
      </c>
      <c r="D24" s="323">
        <f>[3]SHG!CZ24</f>
        <v>86350</v>
      </c>
    </row>
    <row r="25" spans="1:4" ht="34.5" customHeight="1" x14ac:dyDescent="0.3">
      <c r="A25" s="324">
        <v>8</v>
      </c>
      <c r="B25" s="328" t="s">
        <v>443</v>
      </c>
      <c r="C25" s="323">
        <f>[3]SHG!CY25</f>
        <v>204835.17</v>
      </c>
      <c r="D25" s="323">
        <f>[3]SHG!CZ25</f>
        <v>190705.46</v>
      </c>
    </row>
    <row r="26" spans="1:4" ht="23.25" customHeight="1" x14ac:dyDescent="0.3">
      <c r="A26" s="317"/>
      <c r="B26" s="317"/>
      <c r="C26" s="323"/>
      <c r="D26" s="323"/>
    </row>
    <row r="27" spans="1:4" ht="40.5" customHeight="1" x14ac:dyDescent="0.3">
      <c r="A27" s="329" t="s">
        <v>444</v>
      </c>
      <c r="B27" s="330" t="s">
        <v>445</v>
      </c>
      <c r="C27" s="323"/>
      <c r="D27" s="323"/>
    </row>
    <row r="28" spans="1:4" ht="23.25" customHeight="1" x14ac:dyDescent="0.3">
      <c r="A28" s="316"/>
      <c r="B28" s="315"/>
      <c r="C28" s="323"/>
      <c r="D28" s="323"/>
    </row>
    <row r="29" spans="1:4" ht="33" customHeight="1" x14ac:dyDescent="0.3">
      <c r="A29" s="324">
        <v>1</v>
      </c>
      <c r="B29" s="317" t="s">
        <v>446</v>
      </c>
      <c r="C29" s="323">
        <f>[3]SHG!CY29</f>
        <v>30579</v>
      </c>
      <c r="D29" s="323">
        <f>[3]SHG!CZ29</f>
        <v>28237</v>
      </c>
    </row>
    <row r="30" spans="1:4" ht="33" customHeight="1" x14ac:dyDescent="0.3">
      <c r="A30" s="324">
        <v>2</v>
      </c>
      <c r="B30" s="328" t="s">
        <v>447</v>
      </c>
      <c r="C30" s="323">
        <f>[3]SHG!CY30</f>
        <v>33748</v>
      </c>
      <c r="D30" s="323">
        <f>[3]SHG!CZ30</f>
        <v>30969</v>
      </c>
    </row>
    <row r="31" spans="1:4" ht="33" customHeight="1" x14ac:dyDescent="0.3">
      <c r="A31" s="324">
        <v>3</v>
      </c>
      <c r="B31" s="328" t="s">
        <v>448</v>
      </c>
      <c r="C31" s="323">
        <f>[3]SHG!CY31</f>
        <v>11137.6</v>
      </c>
      <c r="D31" s="323">
        <f>[3]SHG!CZ31</f>
        <v>10789.1</v>
      </c>
    </row>
    <row r="32" spans="1:4" ht="33" customHeight="1" x14ac:dyDescent="0.3">
      <c r="A32" s="324">
        <v>4</v>
      </c>
      <c r="B32" s="328" t="s">
        <v>449</v>
      </c>
      <c r="C32" s="323">
        <f>[3]SHG!CY32</f>
        <v>85528.6</v>
      </c>
      <c r="D32" s="323">
        <f>[3]SHG!CZ32</f>
        <v>66717.100000000006</v>
      </c>
    </row>
    <row r="33" spans="1:4" ht="33" customHeight="1" x14ac:dyDescent="0.3">
      <c r="A33" s="324">
        <v>5</v>
      </c>
      <c r="B33" s="328" t="s">
        <v>450</v>
      </c>
      <c r="C33" s="323">
        <f>[3]SHG!CY33</f>
        <v>27681</v>
      </c>
      <c r="D33" s="323">
        <f>[3]SHG!CZ33</f>
        <v>25571</v>
      </c>
    </row>
    <row r="34" spans="1:4" ht="33" customHeight="1" x14ac:dyDescent="0.3">
      <c r="A34" s="324">
        <v>6</v>
      </c>
      <c r="B34" s="328" t="s">
        <v>451</v>
      </c>
      <c r="C34" s="323">
        <f>[3]SHG!CY34</f>
        <v>29140.6</v>
      </c>
      <c r="D34" s="323">
        <f>[3]SHG!CZ34</f>
        <v>22285.13</v>
      </c>
    </row>
    <row r="35" spans="1:4" ht="23.25" customHeight="1" x14ac:dyDescent="0.3">
      <c r="A35" s="316" t="s">
        <v>452</v>
      </c>
      <c r="B35" s="315" t="s">
        <v>453</v>
      </c>
      <c r="C35" s="323"/>
      <c r="D35" s="323"/>
    </row>
    <row r="36" spans="1:4" ht="23.25" customHeight="1" x14ac:dyDescent="0.3">
      <c r="A36" s="324">
        <v>1</v>
      </c>
      <c r="B36" s="328" t="s">
        <v>454</v>
      </c>
      <c r="C36" s="323">
        <f>[3]SHG!CY36</f>
        <v>3438527</v>
      </c>
      <c r="D36" s="323">
        <f>[3]SHG!CZ36</f>
        <v>2923108</v>
      </c>
    </row>
    <row r="37" spans="1:4" ht="23.25" customHeight="1" x14ac:dyDescent="0.3">
      <c r="A37" s="324">
        <v>2</v>
      </c>
      <c r="B37" s="328" t="s">
        <v>455</v>
      </c>
      <c r="C37" s="323">
        <f>[3]SHG!CY37</f>
        <v>4228297.95</v>
      </c>
      <c r="D37" s="323">
        <f>[3]SHG!CZ37</f>
        <v>3840112.4899999998</v>
      </c>
    </row>
    <row r="38" spans="1:4" ht="23.25" customHeight="1" x14ac:dyDescent="0.3">
      <c r="A38" s="324">
        <v>3</v>
      </c>
      <c r="B38" s="328" t="s">
        <v>456</v>
      </c>
      <c r="C38" s="323">
        <f>[3]SHG!CY38</f>
        <v>455290</v>
      </c>
      <c r="D38" s="323">
        <f>[3]SHG!CZ38</f>
        <v>395204</v>
      </c>
    </row>
    <row r="39" spans="1:4" ht="23.25" customHeight="1" x14ac:dyDescent="0.3">
      <c r="A39" s="324">
        <v>4</v>
      </c>
      <c r="B39" s="328" t="s">
        <v>457</v>
      </c>
      <c r="C39" s="323">
        <f>[3]SHG!CY39</f>
        <v>925147.1100000001</v>
      </c>
      <c r="D39" s="323">
        <f>[3]SHG!CZ39</f>
        <v>800373.81</v>
      </c>
    </row>
    <row r="40" spans="1:4" x14ac:dyDescent="0.25">
      <c r="A40" s="318"/>
    </row>
    <row r="41" spans="1:4" x14ac:dyDescent="0.25">
      <c r="A41" s="318"/>
    </row>
    <row r="42" spans="1:4" x14ac:dyDescent="0.25">
      <c r="A42" s="318"/>
    </row>
  </sheetData>
  <mergeCells count="4">
    <mergeCell ref="A1:D1"/>
    <mergeCell ref="A2:D2"/>
    <mergeCell ref="B4:D4"/>
    <mergeCell ref="A5:D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8"/>
  <sheetViews>
    <sheetView zoomScale="80" zoomScaleNormal="80" workbookViewId="0">
      <selection activeCell="G7" sqref="G7"/>
    </sheetView>
  </sheetViews>
  <sheetFormatPr defaultRowHeight="27" x14ac:dyDescent="0.35"/>
  <cols>
    <col min="1" max="1" width="12.7109375" style="331" customWidth="1"/>
    <col min="2" max="2" width="45.7109375" style="331" customWidth="1"/>
    <col min="3" max="3" width="13.85546875" style="331" customWidth="1"/>
    <col min="4" max="4" width="16.42578125" style="332" customWidth="1"/>
    <col min="5" max="5" width="17" style="331" bestFit="1" customWidth="1"/>
    <col min="6" max="6" width="19.5703125" style="332" customWidth="1"/>
    <col min="7" max="7" width="17" style="331" bestFit="1" customWidth="1"/>
    <col min="8" max="8" width="21.28515625" style="332" bestFit="1" customWidth="1"/>
    <col min="9" max="9" width="17" style="331" bestFit="1" customWidth="1"/>
    <col min="10" max="10" width="17.85546875" style="332" customWidth="1"/>
    <col min="11" max="11" width="17" style="331" bestFit="1" customWidth="1"/>
    <col min="12" max="12" width="20.7109375" style="332" customWidth="1"/>
    <col min="13" max="13" width="26" style="331" customWidth="1"/>
    <col min="14" max="14" width="11.42578125" style="331" customWidth="1"/>
    <col min="15" max="15" width="9.140625" style="331" customWidth="1"/>
    <col min="16" max="16384" width="9.140625" style="331"/>
  </cols>
  <sheetData>
    <row r="1" spans="1:13" ht="27.75" x14ac:dyDescent="0.4">
      <c r="E1" s="1097" t="s">
        <v>458</v>
      </c>
      <c r="F1" s="1097"/>
      <c r="G1" s="1097"/>
      <c r="H1" s="1097"/>
    </row>
    <row r="2" spans="1:13" ht="27.75" x14ac:dyDescent="0.35">
      <c r="A2" s="333"/>
      <c r="C2" s="334" t="s">
        <v>459</v>
      </c>
      <c r="D2" s="335"/>
      <c r="E2" s="334"/>
      <c r="F2" s="335"/>
      <c r="G2" s="334"/>
      <c r="H2" s="335"/>
      <c r="I2" s="334"/>
      <c r="J2" s="335"/>
      <c r="K2" s="334"/>
      <c r="L2" s="335"/>
      <c r="M2" s="334"/>
    </row>
    <row r="3" spans="1:13" ht="27.75" x14ac:dyDescent="0.35">
      <c r="A3" s="1098" t="s">
        <v>460</v>
      </c>
      <c r="B3" s="1098"/>
      <c r="C3" s="1098"/>
      <c r="D3" s="1098"/>
      <c r="E3" s="1098"/>
      <c r="F3" s="1098"/>
      <c r="G3" s="1098"/>
      <c r="H3" s="1098"/>
      <c r="I3" s="1098"/>
      <c r="J3" s="1098"/>
      <c r="K3" s="1098"/>
      <c r="L3" s="1098"/>
      <c r="M3" s="1098"/>
    </row>
    <row r="4" spans="1:13" ht="27.75" x14ac:dyDescent="0.35">
      <c r="A4" s="1095" t="s">
        <v>86</v>
      </c>
      <c r="B4" s="1099" t="s">
        <v>3</v>
      </c>
      <c r="C4" s="1100" t="s">
        <v>461</v>
      </c>
      <c r="D4" s="1100"/>
      <c r="E4" s="1100" t="s">
        <v>462</v>
      </c>
      <c r="F4" s="1100"/>
      <c r="G4" s="1100"/>
      <c r="H4" s="1100"/>
      <c r="I4" s="1100" t="s">
        <v>463</v>
      </c>
      <c r="J4" s="1101"/>
      <c r="K4" s="1101"/>
      <c r="L4" s="1101"/>
      <c r="M4" s="1102" t="s">
        <v>464</v>
      </c>
    </row>
    <row r="5" spans="1:13" ht="27.75" x14ac:dyDescent="0.35">
      <c r="A5" s="1095"/>
      <c r="B5" s="1099"/>
      <c r="C5" s="1104" t="s">
        <v>160</v>
      </c>
      <c r="D5" s="1105" t="s">
        <v>465</v>
      </c>
      <c r="E5" s="1095" t="s">
        <v>466</v>
      </c>
      <c r="F5" s="1095"/>
      <c r="G5" s="1095" t="s">
        <v>467</v>
      </c>
      <c r="H5" s="1095"/>
      <c r="I5" s="1095" t="s">
        <v>466</v>
      </c>
      <c r="J5" s="1095"/>
      <c r="K5" s="1095" t="s">
        <v>468</v>
      </c>
      <c r="L5" s="1095"/>
      <c r="M5" s="1103"/>
    </row>
    <row r="6" spans="1:13" s="340" customFormat="1" ht="26.25" x14ac:dyDescent="0.35">
      <c r="A6" s="336" t="s">
        <v>13</v>
      </c>
      <c r="B6" s="337" t="s">
        <v>14</v>
      </c>
      <c r="C6" s="1104"/>
      <c r="D6" s="1105"/>
      <c r="E6" s="338" t="s">
        <v>159</v>
      </c>
      <c r="F6" s="339" t="s">
        <v>465</v>
      </c>
      <c r="G6" s="338" t="s">
        <v>160</v>
      </c>
      <c r="H6" s="339" t="s">
        <v>465</v>
      </c>
      <c r="I6" s="338" t="s">
        <v>160</v>
      </c>
      <c r="J6" s="339" t="s">
        <v>465</v>
      </c>
      <c r="K6" s="338" t="s">
        <v>160</v>
      </c>
      <c r="L6" s="339" t="s">
        <v>465</v>
      </c>
      <c r="M6" s="1103"/>
    </row>
    <row r="7" spans="1:13" x14ac:dyDescent="0.35">
      <c r="A7" s="341">
        <v>1</v>
      </c>
      <c r="B7" s="342" t="s">
        <v>15</v>
      </c>
      <c r="C7" s="343">
        <v>0</v>
      </c>
      <c r="D7" s="344">
        <v>0</v>
      </c>
      <c r="E7" s="343">
        <v>8450</v>
      </c>
      <c r="F7" s="344">
        <v>55.009399999999999</v>
      </c>
      <c r="G7" s="343">
        <v>7866</v>
      </c>
      <c r="H7" s="344">
        <v>51.748600000000003</v>
      </c>
      <c r="I7" s="343">
        <v>12783</v>
      </c>
      <c r="J7" s="344">
        <v>213.54050000000001</v>
      </c>
      <c r="K7" s="343">
        <v>12162</v>
      </c>
      <c r="L7" s="344">
        <v>202.09610000000001</v>
      </c>
      <c r="M7" s="345">
        <v>0</v>
      </c>
    </row>
    <row r="8" spans="1:13" x14ac:dyDescent="0.35">
      <c r="A8" s="341">
        <v>2</v>
      </c>
      <c r="B8" s="342" t="s">
        <v>16</v>
      </c>
      <c r="C8" s="343">
        <v>0</v>
      </c>
      <c r="D8" s="344">
        <v>0</v>
      </c>
      <c r="E8" s="343">
        <v>533</v>
      </c>
      <c r="F8" s="344">
        <v>24.76</v>
      </c>
      <c r="G8" s="343">
        <v>523</v>
      </c>
      <c r="H8" s="344">
        <v>23.79</v>
      </c>
      <c r="I8" s="343">
        <v>3370</v>
      </c>
      <c r="J8" s="344">
        <v>518.78</v>
      </c>
      <c r="K8" s="343">
        <v>3255</v>
      </c>
      <c r="L8" s="344">
        <v>350.55</v>
      </c>
      <c r="M8" s="345">
        <v>0</v>
      </c>
    </row>
    <row r="9" spans="1:13" x14ac:dyDescent="0.35">
      <c r="A9" s="341">
        <v>3</v>
      </c>
      <c r="B9" s="342" t="s">
        <v>17</v>
      </c>
      <c r="C9" s="343">
        <v>800</v>
      </c>
      <c r="D9" s="344">
        <v>0</v>
      </c>
      <c r="E9" s="343">
        <v>38</v>
      </c>
      <c r="F9" s="344">
        <v>0.63449999999999995</v>
      </c>
      <c r="G9" s="343">
        <v>24</v>
      </c>
      <c r="H9" s="344">
        <v>0.46</v>
      </c>
      <c r="I9" s="343">
        <v>61517</v>
      </c>
      <c r="J9" s="344">
        <v>67.12</v>
      </c>
      <c r="K9" s="343">
        <v>47851</v>
      </c>
      <c r="L9" s="344">
        <v>44.26</v>
      </c>
      <c r="M9" s="345">
        <v>0</v>
      </c>
    </row>
    <row r="10" spans="1:13" x14ac:dyDescent="0.35">
      <c r="A10" s="341">
        <v>4</v>
      </c>
      <c r="B10" s="342" t="s">
        <v>18</v>
      </c>
      <c r="C10" s="343">
        <v>0</v>
      </c>
      <c r="D10" s="344">
        <v>0</v>
      </c>
      <c r="E10" s="343">
        <v>165</v>
      </c>
      <c r="F10" s="344">
        <v>6.01</v>
      </c>
      <c r="G10" s="343">
        <v>147</v>
      </c>
      <c r="H10" s="344">
        <v>5.42</v>
      </c>
      <c r="I10" s="343">
        <v>1245</v>
      </c>
      <c r="J10" s="344">
        <v>22.459599999999998</v>
      </c>
      <c r="K10" s="343">
        <v>1189</v>
      </c>
      <c r="L10" s="344">
        <v>20.453600000000002</v>
      </c>
      <c r="M10" s="345">
        <v>0</v>
      </c>
    </row>
    <row r="11" spans="1:13" ht="27.75" x14ac:dyDescent="0.4">
      <c r="A11" s="341"/>
      <c r="B11" s="346" t="s">
        <v>19</v>
      </c>
      <c r="C11" s="347">
        <f t="shared" ref="C11:M11" si="0">SUM(C7:C10)</f>
        <v>800</v>
      </c>
      <c r="D11" s="348">
        <f t="shared" si="0"/>
        <v>0</v>
      </c>
      <c r="E11" s="347">
        <f t="shared" si="0"/>
        <v>9186</v>
      </c>
      <c r="F11" s="348">
        <f t="shared" si="0"/>
        <v>86.413900000000012</v>
      </c>
      <c r="G11" s="347">
        <f t="shared" si="0"/>
        <v>8560</v>
      </c>
      <c r="H11" s="348">
        <f t="shared" si="0"/>
        <v>81.418599999999998</v>
      </c>
      <c r="I11" s="347">
        <f t="shared" si="0"/>
        <v>78915</v>
      </c>
      <c r="J11" s="348">
        <f t="shared" si="0"/>
        <v>821.90010000000007</v>
      </c>
      <c r="K11" s="347">
        <f t="shared" si="0"/>
        <v>64457</v>
      </c>
      <c r="L11" s="348">
        <f t="shared" si="0"/>
        <v>617.35970000000009</v>
      </c>
      <c r="M11" s="347">
        <f t="shared" si="0"/>
        <v>0</v>
      </c>
    </row>
    <row r="12" spans="1:13" ht="27.75" x14ac:dyDescent="0.4">
      <c r="A12" s="1096" t="s">
        <v>243</v>
      </c>
      <c r="B12" s="1096"/>
      <c r="C12" s="347"/>
      <c r="D12" s="348"/>
      <c r="E12" s="347"/>
      <c r="F12" s="348"/>
      <c r="G12" s="347"/>
      <c r="H12" s="348"/>
      <c r="I12" s="347"/>
      <c r="J12" s="348"/>
      <c r="K12" s="347"/>
      <c r="L12" s="348"/>
      <c r="M12" s="349"/>
    </row>
    <row r="13" spans="1:13" x14ac:dyDescent="0.35">
      <c r="A13" s="350">
        <v>1</v>
      </c>
      <c r="B13" s="351" t="s">
        <v>22</v>
      </c>
      <c r="C13" s="343">
        <v>0</v>
      </c>
      <c r="D13" s="344">
        <v>0</v>
      </c>
      <c r="E13" s="343">
        <v>2</v>
      </c>
      <c r="F13" s="344">
        <v>0.189</v>
      </c>
      <c r="G13" s="343">
        <v>2</v>
      </c>
      <c r="H13" s="344">
        <v>0.189</v>
      </c>
      <c r="I13" s="343">
        <v>77</v>
      </c>
      <c r="J13" s="344">
        <v>1.5669999999999999</v>
      </c>
      <c r="K13" s="343">
        <v>77</v>
      </c>
      <c r="L13" s="344">
        <v>1.5669999999999999</v>
      </c>
      <c r="M13" s="345">
        <v>0</v>
      </c>
    </row>
    <row r="14" spans="1:13" x14ac:dyDescent="0.35">
      <c r="A14" s="350">
        <v>2</v>
      </c>
      <c r="B14" s="351" t="s">
        <v>23</v>
      </c>
      <c r="C14" s="343">
        <v>0</v>
      </c>
      <c r="D14" s="344">
        <v>0</v>
      </c>
      <c r="E14" s="343">
        <v>0</v>
      </c>
      <c r="F14" s="344">
        <v>0</v>
      </c>
      <c r="G14" s="343">
        <v>0</v>
      </c>
      <c r="H14" s="344">
        <v>0</v>
      </c>
      <c r="I14" s="343">
        <v>21</v>
      </c>
      <c r="J14" s="344">
        <v>0.96730000000000005</v>
      </c>
      <c r="K14" s="343">
        <v>0</v>
      </c>
      <c r="L14" s="344">
        <v>0</v>
      </c>
      <c r="M14" s="345">
        <v>0</v>
      </c>
    </row>
    <row r="15" spans="1:13" x14ac:dyDescent="0.35">
      <c r="A15" s="350">
        <v>3</v>
      </c>
      <c r="B15" s="351" t="s">
        <v>24</v>
      </c>
      <c r="C15" s="343">
        <v>0</v>
      </c>
      <c r="D15" s="344">
        <v>0</v>
      </c>
      <c r="E15" s="343">
        <v>0</v>
      </c>
      <c r="F15" s="344">
        <v>0</v>
      </c>
      <c r="G15" s="343">
        <v>0</v>
      </c>
      <c r="H15" s="344">
        <v>0</v>
      </c>
      <c r="I15" s="343">
        <v>5</v>
      </c>
      <c r="J15" s="344">
        <v>0.13539999999999999</v>
      </c>
      <c r="K15" s="343">
        <v>5</v>
      </c>
      <c r="L15" s="344">
        <v>0.13539999999999999</v>
      </c>
      <c r="M15" s="345">
        <v>0</v>
      </c>
    </row>
    <row r="16" spans="1:13" x14ac:dyDescent="0.35">
      <c r="A16" s="350">
        <v>4</v>
      </c>
      <c r="B16" s="351" t="s">
        <v>25</v>
      </c>
      <c r="C16" s="343">
        <v>0</v>
      </c>
      <c r="D16" s="344">
        <v>0</v>
      </c>
      <c r="E16" s="343">
        <v>0</v>
      </c>
      <c r="F16" s="344">
        <v>0</v>
      </c>
      <c r="G16" s="343">
        <v>0</v>
      </c>
      <c r="H16" s="344">
        <v>0</v>
      </c>
      <c r="I16" s="343">
        <v>1</v>
      </c>
      <c r="J16" s="344">
        <v>1.1599999999999999E-2</v>
      </c>
      <c r="K16" s="343">
        <v>0</v>
      </c>
      <c r="L16" s="344">
        <v>0</v>
      </c>
      <c r="M16" s="345">
        <v>0</v>
      </c>
    </row>
    <row r="17" spans="1:13" x14ac:dyDescent="0.35">
      <c r="A17" s="350">
        <v>5</v>
      </c>
      <c r="B17" s="351" t="s">
        <v>26</v>
      </c>
      <c r="C17" s="343">
        <v>0</v>
      </c>
      <c r="D17" s="344">
        <v>0</v>
      </c>
      <c r="E17" s="343">
        <v>0</v>
      </c>
      <c r="F17" s="344">
        <v>0</v>
      </c>
      <c r="G17" s="343">
        <v>0</v>
      </c>
      <c r="H17" s="344">
        <v>0</v>
      </c>
      <c r="I17" s="343">
        <v>129</v>
      </c>
      <c r="J17" s="344">
        <v>1.3275999999999999</v>
      </c>
      <c r="K17" s="343">
        <v>129</v>
      </c>
      <c r="L17" s="344">
        <v>1.3275999999999999</v>
      </c>
      <c r="M17" s="345">
        <v>0</v>
      </c>
    </row>
    <row r="18" spans="1:13" x14ac:dyDescent="0.35">
      <c r="A18" s="350">
        <v>6</v>
      </c>
      <c r="B18" s="351" t="s">
        <v>27</v>
      </c>
      <c r="C18" s="343">
        <v>0</v>
      </c>
      <c r="D18" s="344">
        <v>0</v>
      </c>
      <c r="E18" s="343">
        <v>2</v>
      </c>
      <c r="F18" s="344">
        <v>2.5399999999999999E-2</v>
      </c>
      <c r="G18" s="343">
        <v>0</v>
      </c>
      <c r="H18" s="344">
        <v>0</v>
      </c>
      <c r="I18" s="343">
        <v>3</v>
      </c>
      <c r="J18" s="344">
        <v>3.7600000000000001E-2</v>
      </c>
      <c r="K18" s="343">
        <v>2</v>
      </c>
      <c r="L18" s="344">
        <v>1.9E-2</v>
      </c>
      <c r="M18" s="345">
        <v>0</v>
      </c>
    </row>
    <row r="19" spans="1:13" x14ac:dyDescent="0.35">
      <c r="A19" s="350">
        <v>7</v>
      </c>
      <c r="B19" s="351" t="s">
        <v>28</v>
      </c>
      <c r="C19" s="343">
        <v>0</v>
      </c>
      <c r="D19" s="344">
        <v>0</v>
      </c>
      <c r="E19" s="343">
        <v>0</v>
      </c>
      <c r="F19" s="344">
        <v>0</v>
      </c>
      <c r="G19" s="343">
        <v>0</v>
      </c>
      <c r="H19" s="344">
        <v>0</v>
      </c>
      <c r="I19" s="343">
        <v>0</v>
      </c>
      <c r="J19" s="344">
        <v>0</v>
      </c>
      <c r="K19" s="343">
        <v>0</v>
      </c>
      <c r="L19" s="344">
        <v>0</v>
      </c>
      <c r="M19" s="345">
        <v>0</v>
      </c>
    </row>
    <row r="20" spans="1:13" x14ac:dyDescent="0.35">
      <c r="A20" s="350">
        <v>8</v>
      </c>
      <c r="B20" s="351" t="s">
        <v>29</v>
      </c>
      <c r="C20" s="343">
        <v>265</v>
      </c>
      <c r="D20" s="344">
        <v>1.25</v>
      </c>
      <c r="E20" s="343">
        <v>74</v>
      </c>
      <c r="F20" s="344">
        <v>0.72240000000000004</v>
      </c>
      <c r="G20" s="343">
        <v>0</v>
      </c>
      <c r="H20" s="344">
        <v>0</v>
      </c>
      <c r="I20" s="343">
        <v>213</v>
      </c>
      <c r="J20" s="344">
        <v>3.456</v>
      </c>
      <c r="K20" s="343">
        <v>45</v>
      </c>
      <c r="L20" s="344">
        <v>1.3762000000000001</v>
      </c>
      <c r="M20" s="345">
        <v>0</v>
      </c>
    </row>
    <row r="21" spans="1:13" ht="27.75" x14ac:dyDescent="0.4">
      <c r="A21" s="350"/>
      <c r="B21" s="347" t="s">
        <v>30</v>
      </c>
      <c r="C21" s="347">
        <f t="shared" ref="C21:M21" si="1">SUM(C13:C20)</f>
        <v>265</v>
      </c>
      <c r="D21" s="348">
        <f t="shared" si="1"/>
        <v>1.25</v>
      </c>
      <c r="E21" s="347">
        <f t="shared" si="1"/>
        <v>78</v>
      </c>
      <c r="F21" s="348">
        <f t="shared" si="1"/>
        <v>0.93680000000000008</v>
      </c>
      <c r="G21" s="347">
        <f t="shared" si="1"/>
        <v>2</v>
      </c>
      <c r="H21" s="348">
        <f t="shared" si="1"/>
        <v>0.189</v>
      </c>
      <c r="I21" s="347">
        <f t="shared" si="1"/>
        <v>449</v>
      </c>
      <c r="J21" s="348">
        <f t="shared" si="1"/>
        <v>7.5025000000000013</v>
      </c>
      <c r="K21" s="347">
        <f t="shared" si="1"/>
        <v>258</v>
      </c>
      <c r="L21" s="348">
        <f t="shared" si="1"/>
        <v>4.4252000000000002</v>
      </c>
      <c r="M21" s="347">
        <f t="shared" si="1"/>
        <v>0</v>
      </c>
    </row>
    <row r="22" spans="1:13" ht="27.75" x14ac:dyDescent="0.4">
      <c r="A22" s="352" t="s">
        <v>31</v>
      </c>
      <c r="B22" s="347" t="s">
        <v>32</v>
      </c>
      <c r="C22" s="353"/>
      <c r="D22" s="354"/>
      <c r="E22" s="353"/>
      <c r="F22" s="354"/>
      <c r="G22" s="353"/>
      <c r="H22" s="354"/>
      <c r="I22" s="353"/>
      <c r="J22" s="354"/>
      <c r="K22" s="353"/>
      <c r="L22" s="354"/>
      <c r="M22" s="355"/>
    </row>
    <row r="23" spans="1:13" x14ac:dyDescent="0.35">
      <c r="A23" s="350">
        <v>1</v>
      </c>
      <c r="B23" s="351" t="s">
        <v>33</v>
      </c>
      <c r="C23" s="343">
        <v>0</v>
      </c>
      <c r="D23" s="344">
        <v>0</v>
      </c>
      <c r="E23" s="343">
        <v>7328</v>
      </c>
      <c r="F23" s="344">
        <v>42.38</v>
      </c>
      <c r="G23" s="343">
        <v>7159</v>
      </c>
      <c r="H23" s="344">
        <v>41.38</v>
      </c>
      <c r="I23" s="343">
        <v>8508</v>
      </c>
      <c r="J23" s="344">
        <v>136.46</v>
      </c>
      <c r="K23" s="343">
        <v>8506</v>
      </c>
      <c r="L23" s="344">
        <v>136.44</v>
      </c>
      <c r="M23" s="345">
        <v>122</v>
      </c>
    </row>
    <row r="24" spans="1:13" x14ac:dyDescent="0.35">
      <c r="A24" s="350">
        <v>2</v>
      </c>
      <c r="B24" s="351" t="s">
        <v>34</v>
      </c>
      <c r="C24" s="343">
        <v>0</v>
      </c>
      <c r="D24" s="344">
        <v>0</v>
      </c>
      <c r="E24" s="343">
        <v>0</v>
      </c>
      <c r="F24" s="344">
        <v>0</v>
      </c>
      <c r="G24" s="343">
        <v>0</v>
      </c>
      <c r="H24" s="344">
        <v>0</v>
      </c>
      <c r="I24" s="343">
        <v>86</v>
      </c>
      <c r="J24" s="344">
        <v>1.0935999999999999</v>
      </c>
      <c r="K24" s="343">
        <v>72</v>
      </c>
      <c r="L24" s="344">
        <v>0.99850000000000005</v>
      </c>
      <c r="M24" s="345">
        <v>0</v>
      </c>
    </row>
    <row r="25" spans="1:13" x14ac:dyDescent="0.35">
      <c r="A25" s="350">
        <v>3</v>
      </c>
      <c r="B25" s="351" t="s">
        <v>35</v>
      </c>
      <c r="C25" s="343">
        <v>0</v>
      </c>
      <c r="D25" s="344">
        <v>0</v>
      </c>
      <c r="E25" s="343">
        <v>0</v>
      </c>
      <c r="F25" s="344">
        <v>0</v>
      </c>
      <c r="G25" s="343">
        <v>0</v>
      </c>
      <c r="H25" s="344">
        <v>0</v>
      </c>
      <c r="I25" s="343">
        <v>0</v>
      </c>
      <c r="J25" s="344">
        <v>0</v>
      </c>
      <c r="K25" s="343">
        <v>0</v>
      </c>
      <c r="L25" s="344">
        <v>0</v>
      </c>
      <c r="M25" s="345">
        <v>0</v>
      </c>
    </row>
    <row r="26" spans="1:13" x14ac:dyDescent="0.35">
      <c r="A26" s="350">
        <v>4</v>
      </c>
      <c r="B26" s="351" t="s">
        <v>36</v>
      </c>
      <c r="C26" s="343">
        <v>0</v>
      </c>
      <c r="D26" s="344">
        <v>0</v>
      </c>
      <c r="E26" s="343">
        <v>0</v>
      </c>
      <c r="F26" s="344">
        <v>0</v>
      </c>
      <c r="G26" s="343">
        <v>0</v>
      </c>
      <c r="H26" s="344">
        <v>0</v>
      </c>
      <c r="I26" s="343">
        <v>0</v>
      </c>
      <c r="J26" s="344">
        <v>0</v>
      </c>
      <c r="K26" s="343">
        <v>0</v>
      </c>
      <c r="L26" s="344">
        <v>0</v>
      </c>
      <c r="M26" s="345">
        <v>0</v>
      </c>
    </row>
    <row r="27" spans="1:13" x14ac:dyDescent="0.35">
      <c r="A27" s="350">
        <v>5</v>
      </c>
      <c r="B27" s="351" t="s">
        <v>37</v>
      </c>
      <c r="C27" s="343">
        <v>0</v>
      </c>
      <c r="D27" s="344">
        <v>0</v>
      </c>
      <c r="E27" s="343">
        <v>0</v>
      </c>
      <c r="F27" s="344">
        <v>0</v>
      </c>
      <c r="G27" s="343">
        <v>0</v>
      </c>
      <c r="H27" s="344">
        <v>0</v>
      </c>
      <c r="I27" s="343">
        <v>0</v>
      </c>
      <c r="J27" s="344">
        <v>0</v>
      </c>
      <c r="K27" s="343">
        <v>0</v>
      </c>
      <c r="L27" s="344">
        <v>0</v>
      </c>
      <c r="M27" s="345">
        <v>0</v>
      </c>
    </row>
    <row r="28" spans="1:13" x14ac:dyDescent="0.35">
      <c r="A28" s="350">
        <v>6</v>
      </c>
      <c r="B28" s="351" t="s">
        <v>38</v>
      </c>
      <c r="C28" s="343">
        <v>0</v>
      </c>
      <c r="D28" s="344">
        <v>0</v>
      </c>
      <c r="E28" s="343">
        <v>0</v>
      </c>
      <c r="F28" s="344">
        <v>0</v>
      </c>
      <c r="G28" s="343">
        <v>0</v>
      </c>
      <c r="H28" s="344">
        <v>0</v>
      </c>
      <c r="I28" s="343">
        <v>0</v>
      </c>
      <c r="J28" s="344">
        <v>0</v>
      </c>
      <c r="K28" s="343">
        <v>0</v>
      </c>
      <c r="L28" s="344">
        <v>0</v>
      </c>
      <c r="M28" s="345">
        <v>0</v>
      </c>
    </row>
    <row r="29" spans="1:13" x14ac:dyDescent="0.35">
      <c r="A29" s="350">
        <v>7</v>
      </c>
      <c r="B29" s="351" t="s">
        <v>39</v>
      </c>
      <c r="C29" s="343">
        <v>0</v>
      </c>
      <c r="D29" s="344">
        <v>0</v>
      </c>
      <c r="E29" s="343">
        <v>0</v>
      </c>
      <c r="F29" s="344">
        <v>0</v>
      </c>
      <c r="G29" s="343">
        <v>0</v>
      </c>
      <c r="H29" s="344">
        <v>0</v>
      </c>
      <c r="I29" s="343">
        <v>0</v>
      </c>
      <c r="J29" s="344">
        <v>0</v>
      </c>
      <c r="K29" s="343">
        <v>0</v>
      </c>
      <c r="L29" s="344">
        <v>0</v>
      </c>
      <c r="M29" s="345">
        <v>0</v>
      </c>
    </row>
    <row r="30" spans="1:13" x14ac:dyDescent="0.35">
      <c r="A30" s="350">
        <v>8</v>
      </c>
      <c r="B30" s="351" t="s">
        <v>40</v>
      </c>
      <c r="C30" s="343">
        <v>0</v>
      </c>
      <c r="D30" s="344">
        <v>0</v>
      </c>
      <c r="E30" s="343">
        <v>0</v>
      </c>
      <c r="F30" s="344">
        <v>0</v>
      </c>
      <c r="G30" s="343">
        <v>0</v>
      </c>
      <c r="H30" s="344">
        <v>0</v>
      </c>
      <c r="I30" s="343">
        <v>0</v>
      </c>
      <c r="J30" s="344">
        <v>0</v>
      </c>
      <c r="K30" s="343">
        <v>0</v>
      </c>
      <c r="L30" s="344">
        <v>0</v>
      </c>
      <c r="M30" s="345">
        <v>0</v>
      </c>
    </row>
    <row r="31" spans="1:13" x14ac:dyDescent="0.35">
      <c r="A31" s="350">
        <v>9</v>
      </c>
      <c r="B31" s="351" t="s">
        <v>41</v>
      </c>
      <c r="C31" s="343">
        <v>0</v>
      </c>
      <c r="D31" s="344">
        <v>0</v>
      </c>
      <c r="E31" s="343">
        <v>0</v>
      </c>
      <c r="F31" s="344">
        <v>0</v>
      </c>
      <c r="G31" s="343">
        <v>0</v>
      </c>
      <c r="H31" s="344">
        <v>0</v>
      </c>
      <c r="I31" s="343">
        <v>0</v>
      </c>
      <c r="J31" s="344">
        <v>0</v>
      </c>
      <c r="K31" s="343">
        <v>0</v>
      </c>
      <c r="L31" s="344">
        <v>0</v>
      </c>
      <c r="M31" s="345">
        <v>0</v>
      </c>
    </row>
    <row r="32" spans="1:13" x14ac:dyDescent="0.35">
      <c r="A32" s="350">
        <v>10</v>
      </c>
      <c r="B32" s="351" t="s">
        <v>42</v>
      </c>
      <c r="C32" s="343">
        <v>0</v>
      </c>
      <c r="D32" s="344">
        <v>0</v>
      </c>
      <c r="E32" s="343">
        <v>0</v>
      </c>
      <c r="F32" s="344">
        <v>0</v>
      </c>
      <c r="G32" s="343">
        <v>0</v>
      </c>
      <c r="H32" s="344">
        <v>0</v>
      </c>
      <c r="I32" s="343">
        <v>0</v>
      </c>
      <c r="J32" s="344">
        <v>0</v>
      </c>
      <c r="K32" s="343">
        <v>0</v>
      </c>
      <c r="L32" s="344">
        <v>0</v>
      </c>
      <c r="M32" s="345">
        <v>0</v>
      </c>
    </row>
    <row r="33" spans="1:13" x14ac:dyDescent="0.35">
      <c r="A33" s="350">
        <v>11</v>
      </c>
      <c r="B33" s="351" t="s">
        <v>43</v>
      </c>
      <c r="C33" s="343">
        <v>0</v>
      </c>
      <c r="D33" s="344">
        <v>0</v>
      </c>
      <c r="E33" s="343">
        <v>6008</v>
      </c>
      <c r="F33" s="344">
        <v>90.779600000000002</v>
      </c>
      <c r="G33" s="343">
        <v>5060</v>
      </c>
      <c r="H33" s="344">
        <v>77.154899999999998</v>
      </c>
      <c r="I33" s="343">
        <v>135947</v>
      </c>
      <c r="J33" s="344">
        <v>579.16579999999999</v>
      </c>
      <c r="K33" s="343">
        <v>86846</v>
      </c>
      <c r="L33" s="344">
        <v>526.33450000000005</v>
      </c>
      <c r="M33" s="345">
        <v>0</v>
      </c>
    </row>
    <row r="34" spans="1:13" x14ac:dyDescent="0.35">
      <c r="A34" s="350">
        <v>12</v>
      </c>
      <c r="B34" s="351" t="s">
        <v>44</v>
      </c>
      <c r="C34" s="343">
        <v>0</v>
      </c>
      <c r="D34" s="344">
        <v>0</v>
      </c>
      <c r="E34" s="343">
        <v>0</v>
      </c>
      <c r="F34" s="344">
        <v>0</v>
      </c>
      <c r="G34" s="343">
        <v>0</v>
      </c>
      <c r="H34" s="344">
        <v>0</v>
      </c>
      <c r="I34" s="343">
        <v>0</v>
      </c>
      <c r="J34" s="344">
        <v>0</v>
      </c>
      <c r="K34" s="343">
        <v>0</v>
      </c>
      <c r="L34" s="344">
        <v>0</v>
      </c>
      <c r="M34" s="345">
        <v>0</v>
      </c>
    </row>
    <row r="35" spans="1:13" x14ac:dyDescent="0.35">
      <c r="A35" s="350">
        <v>13</v>
      </c>
      <c r="B35" s="351" t="s">
        <v>45</v>
      </c>
      <c r="C35" s="343">
        <v>0</v>
      </c>
      <c r="D35" s="344">
        <v>0</v>
      </c>
      <c r="E35" s="343">
        <v>0</v>
      </c>
      <c r="F35" s="344">
        <v>0</v>
      </c>
      <c r="G35" s="343">
        <v>0</v>
      </c>
      <c r="H35" s="344">
        <v>0</v>
      </c>
      <c r="I35" s="343">
        <v>0</v>
      </c>
      <c r="J35" s="344">
        <v>0</v>
      </c>
      <c r="K35" s="343">
        <v>0</v>
      </c>
      <c r="L35" s="344">
        <v>0</v>
      </c>
      <c r="M35" s="345">
        <v>0</v>
      </c>
    </row>
    <row r="36" spans="1:13" x14ac:dyDescent="0.35">
      <c r="A36" s="350">
        <v>14</v>
      </c>
      <c r="B36" s="351" t="s">
        <v>46</v>
      </c>
      <c r="C36" s="343">
        <v>0</v>
      </c>
      <c r="D36" s="344">
        <v>0</v>
      </c>
      <c r="E36" s="343">
        <v>0</v>
      </c>
      <c r="F36" s="344">
        <v>0</v>
      </c>
      <c r="G36" s="343">
        <v>0</v>
      </c>
      <c r="H36" s="344">
        <v>0</v>
      </c>
      <c r="I36" s="343">
        <v>0</v>
      </c>
      <c r="J36" s="344">
        <v>0</v>
      </c>
      <c r="K36" s="343">
        <v>0</v>
      </c>
      <c r="L36" s="344">
        <v>0</v>
      </c>
      <c r="M36" s="345">
        <v>0</v>
      </c>
    </row>
    <row r="37" spans="1:13" x14ac:dyDescent="0.35">
      <c r="A37" s="350">
        <v>15</v>
      </c>
      <c r="B37" s="351" t="s">
        <v>47</v>
      </c>
      <c r="C37" s="343">
        <v>0</v>
      </c>
      <c r="D37" s="344">
        <v>0</v>
      </c>
      <c r="E37" s="343">
        <v>1403</v>
      </c>
      <c r="F37" s="344">
        <v>22.876899999999999</v>
      </c>
      <c r="G37" s="343">
        <v>475</v>
      </c>
      <c r="H37" s="344">
        <v>7.33</v>
      </c>
      <c r="I37" s="343">
        <v>25739</v>
      </c>
      <c r="J37" s="344">
        <v>242.0301</v>
      </c>
      <c r="K37" s="343">
        <v>7938</v>
      </c>
      <c r="L37" s="344">
        <v>84.696600000000004</v>
      </c>
      <c r="M37" s="345">
        <v>0</v>
      </c>
    </row>
    <row r="38" spans="1:13" x14ac:dyDescent="0.35">
      <c r="A38" s="350">
        <v>16</v>
      </c>
      <c r="B38" s="351" t="s">
        <v>48</v>
      </c>
      <c r="C38" s="343">
        <v>0</v>
      </c>
      <c r="D38" s="344">
        <v>0</v>
      </c>
      <c r="E38" s="343">
        <v>0</v>
      </c>
      <c r="F38" s="344">
        <v>0</v>
      </c>
      <c r="G38" s="343">
        <v>0</v>
      </c>
      <c r="H38" s="344">
        <v>0</v>
      </c>
      <c r="I38" s="343">
        <v>0</v>
      </c>
      <c r="J38" s="344">
        <v>0</v>
      </c>
      <c r="K38" s="343">
        <v>0</v>
      </c>
      <c r="L38" s="344">
        <v>0</v>
      </c>
      <c r="M38" s="345">
        <v>0</v>
      </c>
    </row>
    <row r="39" spans="1:13" x14ac:dyDescent="0.35">
      <c r="A39" s="350">
        <v>17</v>
      </c>
      <c r="B39" s="351" t="s">
        <v>49</v>
      </c>
      <c r="C39" s="343">
        <v>0</v>
      </c>
      <c r="D39" s="344">
        <v>0</v>
      </c>
      <c r="E39" s="343">
        <v>0</v>
      </c>
      <c r="F39" s="344">
        <v>0</v>
      </c>
      <c r="G39" s="343">
        <v>0</v>
      </c>
      <c r="H39" s="344">
        <v>0</v>
      </c>
      <c r="I39" s="343">
        <v>0</v>
      </c>
      <c r="J39" s="344">
        <v>0</v>
      </c>
      <c r="K39" s="343">
        <v>0</v>
      </c>
      <c r="L39" s="344">
        <v>0</v>
      </c>
      <c r="M39" s="345">
        <v>0</v>
      </c>
    </row>
    <row r="40" spans="1:13" x14ac:dyDescent="0.35">
      <c r="A40" s="350">
        <v>18</v>
      </c>
      <c r="B40" s="351" t="s">
        <v>50</v>
      </c>
      <c r="C40" s="343">
        <v>0</v>
      </c>
      <c r="D40" s="344">
        <v>0</v>
      </c>
      <c r="E40" s="343">
        <v>2358</v>
      </c>
      <c r="F40" s="344">
        <v>37.6</v>
      </c>
      <c r="G40" s="343">
        <v>2301</v>
      </c>
      <c r="H40" s="344">
        <v>36.799999999999997</v>
      </c>
      <c r="I40" s="343">
        <v>18397</v>
      </c>
      <c r="J40" s="344">
        <v>165.71</v>
      </c>
      <c r="K40" s="343">
        <v>18218</v>
      </c>
      <c r="L40" s="344">
        <v>163.9</v>
      </c>
      <c r="M40" s="345">
        <v>0</v>
      </c>
    </row>
    <row r="41" spans="1:13" x14ac:dyDescent="0.35">
      <c r="A41" s="350">
        <v>19</v>
      </c>
      <c r="B41" s="351" t="s">
        <v>51</v>
      </c>
      <c r="C41" s="343">
        <v>0</v>
      </c>
      <c r="D41" s="344">
        <v>0</v>
      </c>
      <c r="E41" s="343">
        <v>0</v>
      </c>
      <c r="F41" s="344">
        <v>0</v>
      </c>
      <c r="G41" s="343">
        <v>0</v>
      </c>
      <c r="H41" s="344">
        <v>0</v>
      </c>
      <c r="I41" s="343">
        <v>0</v>
      </c>
      <c r="J41" s="344">
        <v>0</v>
      </c>
      <c r="K41" s="343">
        <v>0</v>
      </c>
      <c r="L41" s="344">
        <v>0</v>
      </c>
      <c r="M41" s="345">
        <v>0</v>
      </c>
    </row>
    <row r="42" spans="1:13" x14ac:dyDescent="0.35">
      <c r="A42" s="350">
        <v>20</v>
      </c>
      <c r="B42" s="351" t="s">
        <v>52</v>
      </c>
      <c r="C42" s="343">
        <v>0</v>
      </c>
      <c r="D42" s="344">
        <v>0</v>
      </c>
      <c r="E42" s="343">
        <v>2580</v>
      </c>
      <c r="F42" s="344">
        <v>7.6989999999999998</v>
      </c>
      <c r="G42" s="343">
        <v>2580</v>
      </c>
      <c r="H42" s="344">
        <v>7.6989999999999998</v>
      </c>
      <c r="I42" s="343">
        <v>57171</v>
      </c>
      <c r="J42" s="344">
        <v>94.431799999999996</v>
      </c>
      <c r="K42" s="343">
        <v>55581</v>
      </c>
      <c r="L42" s="344">
        <v>93.371200000000002</v>
      </c>
      <c r="M42" s="345">
        <v>0</v>
      </c>
    </row>
    <row r="43" spans="1:13" x14ac:dyDescent="0.35">
      <c r="A43" s="350">
        <v>21</v>
      </c>
      <c r="B43" s="351" t="s">
        <v>53</v>
      </c>
      <c r="C43" s="343">
        <v>0</v>
      </c>
      <c r="D43" s="344">
        <v>0</v>
      </c>
      <c r="E43" s="343">
        <v>30881</v>
      </c>
      <c r="F43" s="344">
        <v>88</v>
      </c>
      <c r="G43" s="343">
        <v>19597</v>
      </c>
      <c r="H43" s="344">
        <v>55.38</v>
      </c>
      <c r="I43" s="343">
        <v>229799</v>
      </c>
      <c r="J43" s="344">
        <v>510.41</v>
      </c>
      <c r="K43" s="343">
        <v>148036</v>
      </c>
      <c r="L43" s="344">
        <v>326.77999999999997</v>
      </c>
      <c r="M43" s="345">
        <v>0</v>
      </c>
    </row>
    <row r="44" spans="1:13" ht="27.75" x14ac:dyDescent="0.4">
      <c r="A44" s="350"/>
      <c r="B44" s="347" t="s">
        <v>54</v>
      </c>
      <c r="C44" s="347">
        <f>SUM(C23:C43)</f>
        <v>0</v>
      </c>
      <c r="D44" s="348">
        <f t="shared" ref="D44:M44" si="2">SUM(D23:D43)</f>
        <v>0</v>
      </c>
      <c r="E44" s="347">
        <f t="shared" si="2"/>
        <v>50558</v>
      </c>
      <c r="F44" s="348">
        <f t="shared" si="2"/>
        <v>289.33550000000002</v>
      </c>
      <c r="G44" s="347">
        <f t="shared" si="2"/>
        <v>37172</v>
      </c>
      <c r="H44" s="348">
        <f t="shared" si="2"/>
        <v>225.7439</v>
      </c>
      <c r="I44" s="347">
        <f t="shared" si="2"/>
        <v>475647</v>
      </c>
      <c r="J44" s="348">
        <f t="shared" si="2"/>
        <v>1729.3013000000001</v>
      </c>
      <c r="K44" s="347">
        <f t="shared" si="2"/>
        <v>325197</v>
      </c>
      <c r="L44" s="348">
        <f t="shared" si="2"/>
        <v>1332.5208</v>
      </c>
      <c r="M44" s="347">
        <f t="shared" si="2"/>
        <v>122</v>
      </c>
    </row>
    <row r="45" spans="1:13" ht="27.75" x14ac:dyDescent="0.4">
      <c r="A45" s="352" t="s">
        <v>55</v>
      </c>
      <c r="B45" s="347" t="s">
        <v>56</v>
      </c>
      <c r="C45" s="347"/>
      <c r="D45" s="348"/>
      <c r="E45" s="347"/>
      <c r="F45" s="348"/>
      <c r="G45" s="347"/>
      <c r="H45" s="348"/>
      <c r="I45" s="347"/>
      <c r="J45" s="348"/>
      <c r="K45" s="347"/>
      <c r="L45" s="348"/>
      <c r="M45" s="349"/>
    </row>
    <row r="46" spans="1:13" x14ac:dyDescent="0.35">
      <c r="A46" s="350">
        <v>1</v>
      </c>
      <c r="B46" s="351" t="s">
        <v>57</v>
      </c>
      <c r="C46" s="355">
        <v>5000</v>
      </c>
      <c r="D46" s="354">
        <v>200</v>
      </c>
      <c r="E46" s="355">
        <v>8091</v>
      </c>
      <c r="F46" s="354">
        <v>95</v>
      </c>
      <c r="G46" s="355">
        <v>6310</v>
      </c>
      <c r="H46" s="354">
        <v>74.099999999999994</v>
      </c>
      <c r="I46" s="355">
        <v>30627</v>
      </c>
      <c r="J46" s="354">
        <v>338.5</v>
      </c>
      <c r="K46" s="355">
        <v>23889</v>
      </c>
      <c r="L46" s="354">
        <v>264.02999999999997</v>
      </c>
      <c r="M46" s="355">
        <v>0</v>
      </c>
    </row>
    <row r="47" spans="1:13" x14ac:dyDescent="0.35">
      <c r="A47" s="350">
        <v>2</v>
      </c>
      <c r="B47" s="351" t="s">
        <v>58</v>
      </c>
      <c r="C47" s="355">
        <v>0</v>
      </c>
      <c r="D47" s="354">
        <v>0</v>
      </c>
      <c r="E47" s="355">
        <v>264</v>
      </c>
      <c r="F47" s="354">
        <v>5.4770000000000003</v>
      </c>
      <c r="G47" s="355">
        <v>0</v>
      </c>
      <c r="H47" s="354">
        <v>0</v>
      </c>
      <c r="I47" s="355">
        <v>3816</v>
      </c>
      <c r="J47" s="354">
        <v>41.476100000000002</v>
      </c>
      <c r="K47" s="355">
        <v>0</v>
      </c>
      <c r="L47" s="354">
        <v>0</v>
      </c>
      <c r="M47" s="355">
        <v>0</v>
      </c>
    </row>
    <row r="48" spans="1:13" ht="27.75" x14ac:dyDescent="0.4">
      <c r="A48" s="350"/>
      <c r="B48" s="347" t="s">
        <v>59</v>
      </c>
      <c r="C48" s="356">
        <f t="shared" ref="C48:M48" si="3">SUM(C46:C47)</f>
        <v>5000</v>
      </c>
      <c r="D48" s="357">
        <f t="shared" si="3"/>
        <v>200</v>
      </c>
      <c r="E48" s="356">
        <f t="shared" si="3"/>
        <v>8355</v>
      </c>
      <c r="F48" s="357">
        <f t="shared" si="3"/>
        <v>100.477</v>
      </c>
      <c r="G48" s="356">
        <f t="shared" si="3"/>
        <v>6310</v>
      </c>
      <c r="H48" s="357">
        <f t="shared" si="3"/>
        <v>74.099999999999994</v>
      </c>
      <c r="I48" s="356">
        <f t="shared" si="3"/>
        <v>34443</v>
      </c>
      <c r="J48" s="357">
        <f t="shared" si="3"/>
        <v>379.97609999999997</v>
      </c>
      <c r="K48" s="356">
        <f t="shared" si="3"/>
        <v>23889</v>
      </c>
      <c r="L48" s="357">
        <f t="shared" si="3"/>
        <v>264.02999999999997</v>
      </c>
      <c r="M48" s="356">
        <f t="shared" si="3"/>
        <v>0</v>
      </c>
    </row>
    <row r="49" spans="1:13" ht="27.75" x14ac:dyDescent="0.4">
      <c r="A49" s="347" t="s">
        <v>60</v>
      </c>
      <c r="B49" s="342"/>
      <c r="C49" s="347">
        <f t="shared" ref="C49:M49" si="4">SUM(C11+C21+C44)</f>
        <v>1065</v>
      </c>
      <c r="D49" s="348">
        <f t="shared" si="4"/>
        <v>1.25</v>
      </c>
      <c r="E49" s="347">
        <f t="shared" si="4"/>
        <v>59822</v>
      </c>
      <c r="F49" s="348">
        <f t="shared" si="4"/>
        <v>376.68620000000004</v>
      </c>
      <c r="G49" s="347">
        <f t="shared" si="4"/>
        <v>45734</v>
      </c>
      <c r="H49" s="348">
        <f t="shared" si="4"/>
        <v>307.35149999999999</v>
      </c>
      <c r="I49" s="347">
        <f t="shared" si="4"/>
        <v>555011</v>
      </c>
      <c r="J49" s="348">
        <f t="shared" si="4"/>
        <v>2558.7039000000004</v>
      </c>
      <c r="K49" s="347">
        <f t="shared" si="4"/>
        <v>389912</v>
      </c>
      <c r="L49" s="348">
        <f t="shared" si="4"/>
        <v>1954.3057000000001</v>
      </c>
      <c r="M49" s="347">
        <f t="shared" si="4"/>
        <v>122</v>
      </c>
    </row>
    <row r="50" spans="1:13" ht="27.75" x14ac:dyDescent="0.4">
      <c r="A50" s="347" t="s">
        <v>61</v>
      </c>
      <c r="B50" s="343"/>
      <c r="C50" s="356">
        <f t="shared" ref="C50:M50" si="5">SUM(C11+C21+C44+C48)</f>
        <v>6065</v>
      </c>
      <c r="D50" s="357">
        <f t="shared" si="5"/>
        <v>201.25</v>
      </c>
      <c r="E50" s="356">
        <f t="shared" si="5"/>
        <v>68177</v>
      </c>
      <c r="F50" s="357">
        <f t="shared" si="5"/>
        <v>477.16320000000007</v>
      </c>
      <c r="G50" s="356">
        <f t="shared" si="5"/>
        <v>52044</v>
      </c>
      <c r="H50" s="357">
        <f t="shared" si="5"/>
        <v>381.45150000000001</v>
      </c>
      <c r="I50" s="356">
        <f t="shared" si="5"/>
        <v>589454</v>
      </c>
      <c r="J50" s="357">
        <f t="shared" si="5"/>
        <v>2938.6800000000003</v>
      </c>
      <c r="K50" s="356">
        <f t="shared" si="5"/>
        <v>413801</v>
      </c>
      <c r="L50" s="357">
        <f t="shared" si="5"/>
        <v>2218.3357000000001</v>
      </c>
      <c r="M50" s="356">
        <f t="shared" si="5"/>
        <v>122</v>
      </c>
    </row>
    <row r="51" spans="1:13" ht="27.75" x14ac:dyDescent="0.4">
      <c r="A51" s="352" t="s">
        <v>62</v>
      </c>
      <c r="B51" s="347" t="s">
        <v>63</v>
      </c>
      <c r="C51" s="347"/>
      <c r="D51" s="348"/>
      <c r="E51" s="347"/>
      <c r="F51" s="348"/>
      <c r="G51" s="347"/>
      <c r="H51" s="348"/>
      <c r="I51" s="347"/>
      <c r="J51" s="348"/>
      <c r="K51" s="347"/>
      <c r="L51" s="348"/>
      <c r="M51" s="349"/>
    </row>
    <row r="52" spans="1:13" x14ac:dyDescent="0.35">
      <c r="A52" s="350">
        <v>1</v>
      </c>
      <c r="B52" s="351" t="s">
        <v>64</v>
      </c>
      <c r="C52" s="353">
        <v>0</v>
      </c>
      <c r="D52" s="354">
        <v>0</v>
      </c>
      <c r="E52" s="353">
        <v>0</v>
      </c>
      <c r="F52" s="354">
        <v>0</v>
      </c>
      <c r="G52" s="353">
        <v>0</v>
      </c>
      <c r="H52" s="354">
        <v>0</v>
      </c>
      <c r="I52" s="353">
        <v>0</v>
      </c>
      <c r="J52" s="354">
        <v>0</v>
      </c>
      <c r="K52" s="353">
        <v>0</v>
      </c>
      <c r="L52" s="354">
        <v>0</v>
      </c>
      <c r="M52" s="355">
        <v>0</v>
      </c>
    </row>
    <row r="53" spans="1:13" x14ac:dyDescent="0.35">
      <c r="A53" s="350">
        <v>2</v>
      </c>
      <c r="B53" s="351" t="s">
        <v>65</v>
      </c>
      <c r="C53" s="353">
        <v>740</v>
      </c>
      <c r="D53" s="354">
        <v>11.25</v>
      </c>
      <c r="E53" s="353">
        <v>41</v>
      </c>
      <c r="F53" s="354">
        <v>0.85799999999999998</v>
      </c>
      <c r="G53" s="353">
        <v>10</v>
      </c>
      <c r="H53" s="354">
        <v>0.5</v>
      </c>
      <c r="I53" s="353">
        <v>1920</v>
      </c>
      <c r="J53" s="354">
        <v>16.466100000000001</v>
      </c>
      <c r="K53" s="353">
        <v>580</v>
      </c>
      <c r="L53" s="354">
        <v>6.1597999999999997</v>
      </c>
      <c r="M53" s="355">
        <v>8906</v>
      </c>
    </row>
    <row r="54" spans="1:13" x14ac:dyDescent="0.35">
      <c r="A54" s="350">
        <v>3</v>
      </c>
      <c r="B54" s="351" t="s">
        <v>66</v>
      </c>
      <c r="C54" s="353">
        <v>0</v>
      </c>
      <c r="D54" s="354">
        <v>0</v>
      </c>
      <c r="E54" s="353">
        <v>0</v>
      </c>
      <c r="F54" s="354">
        <v>0</v>
      </c>
      <c r="G54" s="353">
        <v>0</v>
      </c>
      <c r="H54" s="354">
        <v>0</v>
      </c>
      <c r="I54" s="353">
        <v>0</v>
      </c>
      <c r="J54" s="354">
        <v>0</v>
      </c>
      <c r="K54" s="353">
        <v>0</v>
      </c>
      <c r="L54" s="354">
        <v>0</v>
      </c>
      <c r="M54" s="355">
        <v>0</v>
      </c>
    </row>
    <row r="55" spans="1:13" ht="27.75" x14ac:dyDescent="0.4">
      <c r="A55" s="352"/>
      <c r="B55" s="347" t="s">
        <v>67</v>
      </c>
      <c r="C55" s="346">
        <f>SUM(C52:C54)</f>
        <v>740</v>
      </c>
      <c r="D55" s="357">
        <f t="shared" ref="D55:M55" si="6">SUM(D52:D54)</f>
        <v>11.25</v>
      </c>
      <c r="E55" s="346">
        <f t="shared" si="6"/>
        <v>41</v>
      </c>
      <c r="F55" s="357">
        <f t="shared" si="6"/>
        <v>0.85799999999999998</v>
      </c>
      <c r="G55" s="346">
        <f t="shared" si="6"/>
        <v>10</v>
      </c>
      <c r="H55" s="357">
        <f t="shared" si="6"/>
        <v>0.5</v>
      </c>
      <c r="I55" s="346">
        <f t="shared" si="6"/>
        <v>1920</v>
      </c>
      <c r="J55" s="357">
        <f t="shared" si="6"/>
        <v>16.466100000000001</v>
      </c>
      <c r="K55" s="346">
        <f t="shared" si="6"/>
        <v>580</v>
      </c>
      <c r="L55" s="357">
        <f t="shared" si="6"/>
        <v>6.1597999999999997</v>
      </c>
      <c r="M55" s="346">
        <f t="shared" si="6"/>
        <v>8906</v>
      </c>
    </row>
    <row r="56" spans="1:13" ht="27.75" x14ac:dyDescent="0.4">
      <c r="A56" s="352" t="s">
        <v>68</v>
      </c>
      <c r="B56" s="358" t="s">
        <v>69</v>
      </c>
      <c r="C56" s="347">
        <v>0</v>
      </c>
      <c r="D56" s="348">
        <v>0</v>
      </c>
      <c r="E56" s="347">
        <v>0</v>
      </c>
      <c r="F56" s="348">
        <v>0</v>
      </c>
      <c r="G56" s="347">
        <v>0</v>
      </c>
      <c r="H56" s="348">
        <v>0</v>
      </c>
      <c r="I56" s="347">
        <v>0</v>
      </c>
      <c r="J56" s="348">
        <v>0</v>
      </c>
      <c r="K56" s="347">
        <v>0</v>
      </c>
      <c r="L56" s="348">
        <v>0</v>
      </c>
      <c r="M56" s="349">
        <v>0</v>
      </c>
    </row>
    <row r="57" spans="1:13" ht="27.75" x14ac:dyDescent="0.4">
      <c r="A57" s="352"/>
      <c r="B57" s="347" t="s">
        <v>70</v>
      </c>
      <c r="C57" s="347">
        <f>SUM(C56)</f>
        <v>0</v>
      </c>
      <c r="D57" s="348">
        <f t="shared" ref="D57:M57" si="7">SUM(D56)</f>
        <v>0</v>
      </c>
      <c r="E57" s="347">
        <f t="shared" si="7"/>
        <v>0</v>
      </c>
      <c r="F57" s="348">
        <f t="shared" si="7"/>
        <v>0</v>
      </c>
      <c r="G57" s="347">
        <f t="shared" si="7"/>
        <v>0</v>
      </c>
      <c r="H57" s="348">
        <f t="shared" si="7"/>
        <v>0</v>
      </c>
      <c r="I57" s="347">
        <f t="shared" si="7"/>
        <v>0</v>
      </c>
      <c r="J57" s="348">
        <f t="shared" si="7"/>
        <v>0</v>
      </c>
      <c r="K57" s="347">
        <f t="shared" si="7"/>
        <v>0</v>
      </c>
      <c r="L57" s="348">
        <f t="shared" si="7"/>
        <v>0</v>
      </c>
      <c r="M57" s="347">
        <f t="shared" si="7"/>
        <v>0</v>
      </c>
    </row>
    <row r="58" spans="1:13" ht="27.75" x14ac:dyDescent="0.4">
      <c r="A58" s="352" t="s">
        <v>71</v>
      </c>
      <c r="B58" s="347" t="s">
        <v>72</v>
      </c>
      <c r="C58" s="347"/>
      <c r="D58" s="348"/>
      <c r="E58" s="347"/>
      <c r="F58" s="348"/>
      <c r="G58" s="347"/>
      <c r="H58" s="348"/>
      <c r="I58" s="347"/>
      <c r="J58" s="348"/>
      <c r="K58" s="347"/>
      <c r="L58" s="348"/>
      <c r="M58" s="349"/>
    </row>
    <row r="59" spans="1:13" ht="27.75" x14ac:dyDescent="0.4">
      <c r="A59" s="352">
        <v>1</v>
      </c>
      <c r="B59" s="351" t="s">
        <v>73</v>
      </c>
      <c r="C59" s="353">
        <v>0</v>
      </c>
      <c r="D59" s="354">
        <v>0</v>
      </c>
      <c r="E59" s="353">
        <v>2664</v>
      </c>
      <c r="F59" s="354">
        <v>30.84</v>
      </c>
      <c r="G59" s="353">
        <v>1092</v>
      </c>
      <c r="H59" s="354">
        <v>13.18</v>
      </c>
      <c r="I59" s="353">
        <v>15906</v>
      </c>
      <c r="J59" s="354">
        <v>176.24</v>
      </c>
      <c r="K59" s="353">
        <v>6521</v>
      </c>
      <c r="L59" s="354">
        <v>73.09</v>
      </c>
      <c r="M59" s="355">
        <v>0</v>
      </c>
    </row>
    <row r="60" spans="1:13" ht="27.75" x14ac:dyDescent="0.4">
      <c r="A60" s="352">
        <v>2</v>
      </c>
      <c r="B60" s="351" t="s">
        <v>74</v>
      </c>
      <c r="C60" s="353">
        <v>0</v>
      </c>
      <c r="D60" s="354">
        <v>0</v>
      </c>
      <c r="E60" s="353">
        <v>27053</v>
      </c>
      <c r="F60" s="354">
        <v>177.99840470000001</v>
      </c>
      <c r="G60" s="353">
        <v>11059</v>
      </c>
      <c r="H60" s="354">
        <v>74.177204700000004</v>
      </c>
      <c r="I60" s="353">
        <v>100701</v>
      </c>
      <c r="J60" s="354">
        <v>1013.032901</v>
      </c>
      <c r="K60" s="353">
        <v>31729</v>
      </c>
      <c r="L60" s="354">
        <v>344.65147020000001</v>
      </c>
      <c r="M60" s="355">
        <v>0</v>
      </c>
    </row>
    <row r="61" spans="1:13" ht="27.75" x14ac:dyDescent="0.4">
      <c r="A61" s="352">
        <v>3</v>
      </c>
      <c r="B61" s="351" t="s">
        <v>75</v>
      </c>
      <c r="C61" s="353">
        <v>0</v>
      </c>
      <c r="D61" s="354">
        <v>0</v>
      </c>
      <c r="E61" s="353">
        <v>8336</v>
      </c>
      <c r="F61" s="354">
        <v>23.870699999999999</v>
      </c>
      <c r="G61" s="353">
        <v>3138</v>
      </c>
      <c r="H61" s="354">
        <v>9.0317000000000007</v>
      </c>
      <c r="I61" s="353">
        <v>125519</v>
      </c>
      <c r="J61" s="354">
        <v>245.0531</v>
      </c>
      <c r="K61" s="353">
        <v>45610</v>
      </c>
      <c r="L61" s="354">
        <v>89.069400000000002</v>
      </c>
      <c r="M61" s="355">
        <v>0</v>
      </c>
    </row>
    <row r="62" spans="1:13" ht="27.75" x14ac:dyDescent="0.4">
      <c r="A62" s="352">
        <v>4</v>
      </c>
      <c r="B62" s="351" t="s">
        <v>76</v>
      </c>
      <c r="C62" s="353">
        <v>0</v>
      </c>
      <c r="D62" s="354">
        <v>0</v>
      </c>
      <c r="E62" s="353">
        <v>1850</v>
      </c>
      <c r="F62" s="354">
        <v>21.3</v>
      </c>
      <c r="G62" s="353">
        <v>1333</v>
      </c>
      <c r="H62" s="354">
        <v>15.7</v>
      </c>
      <c r="I62" s="353">
        <v>35142</v>
      </c>
      <c r="J62" s="354">
        <v>221.64</v>
      </c>
      <c r="K62" s="353">
        <v>25262</v>
      </c>
      <c r="L62" s="354">
        <v>185.3</v>
      </c>
      <c r="M62" s="355">
        <v>0</v>
      </c>
    </row>
    <row r="63" spans="1:13" ht="27.75" x14ac:dyDescent="0.4">
      <c r="A63" s="352"/>
      <c r="B63" s="347" t="s">
        <v>77</v>
      </c>
      <c r="C63" s="347">
        <f>SUM(C59:C62)</f>
        <v>0</v>
      </c>
      <c r="D63" s="348">
        <f t="shared" ref="D63:M63" si="8">SUM(D59:D62)</f>
        <v>0</v>
      </c>
      <c r="E63" s="347">
        <f t="shared" si="8"/>
        <v>39903</v>
      </c>
      <c r="F63" s="348">
        <f t="shared" si="8"/>
        <v>254.00910470000002</v>
      </c>
      <c r="G63" s="347">
        <f t="shared" si="8"/>
        <v>16622</v>
      </c>
      <c r="H63" s="348">
        <f t="shared" si="8"/>
        <v>112.08890470000001</v>
      </c>
      <c r="I63" s="347">
        <f t="shared" si="8"/>
        <v>277268</v>
      </c>
      <c r="J63" s="348">
        <f t="shared" si="8"/>
        <v>1655.9660010000002</v>
      </c>
      <c r="K63" s="347">
        <f t="shared" si="8"/>
        <v>109122</v>
      </c>
      <c r="L63" s="348">
        <f t="shared" si="8"/>
        <v>692.11087019999991</v>
      </c>
      <c r="M63" s="347">
        <f t="shared" si="8"/>
        <v>0</v>
      </c>
    </row>
    <row r="64" spans="1:13" ht="27.75" x14ac:dyDescent="0.4">
      <c r="A64" s="352" t="s">
        <v>78</v>
      </c>
      <c r="B64" s="347" t="s">
        <v>79</v>
      </c>
      <c r="C64" s="347"/>
      <c r="D64" s="348"/>
      <c r="E64" s="347"/>
      <c r="F64" s="348"/>
      <c r="G64" s="347"/>
      <c r="H64" s="348"/>
      <c r="I64" s="347"/>
      <c r="J64" s="348"/>
      <c r="K64" s="347"/>
      <c r="L64" s="348"/>
      <c r="M64" s="347"/>
    </row>
    <row r="65" spans="1:13" ht="27.75" x14ac:dyDescent="0.4">
      <c r="A65" s="352">
        <v>1</v>
      </c>
      <c r="B65" s="351" t="s">
        <v>80</v>
      </c>
      <c r="C65" s="343">
        <v>0</v>
      </c>
      <c r="D65" s="344">
        <v>0</v>
      </c>
      <c r="E65" s="343">
        <v>0</v>
      </c>
      <c r="F65" s="344">
        <v>0</v>
      </c>
      <c r="G65" s="343">
        <v>0</v>
      </c>
      <c r="H65" s="344">
        <v>0</v>
      </c>
      <c r="I65" s="343">
        <v>0</v>
      </c>
      <c r="J65" s="344">
        <v>0</v>
      </c>
      <c r="K65" s="343">
        <v>0</v>
      </c>
      <c r="L65" s="344">
        <v>0</v>
      </c>
      <c r="M65" s="343">
        <v>0</v>
      </c>
    </row>
    <row r="66" spans="1:13" ht="27.75" x14ac:dyDescent="0.4">
      <c r="A66" s="352">
        <v>2</v>
      </c>
      <c r="B66" s="351" t="s">
        <v>81</v>
      </c>
      <c r="C66" s="343">
        <v>0</v>
      </c>
      <c r="D66" s="344">
        <v>0</v>
      </c>
      <c r="E66" s="343">
        <v>0</v>
      </c>
      <c r="F66" s="344">
        <v>0</v>
      </c>
      <c r="G66" s="343">
        <v>0</v>
      </c>
      <c r="H66" s="344">
        <v>0</v>
      </c>
      <c r="I66" s="343">
        <v>0</v>
      </c>
      <c r="J66" s="344">
        <v>0</v>
      </c>
      <c r="K66" s="343">
        <v>0</v>
      </c>
      <c r="L66" s="344">
        <v>0</v>
      </c>
      <c r="M66" s="343">
        <v>0</v>
      </c>
    </row>
    <row r="67" spans="1:13" ht="27.75" x14ac:dyDescent="0.4">
      <c r="A67" s="352"/>
      <c r="B67" s="347" t="s">
        <v>82</v>
      </c>
      <c r="C67" s="347">
        <f t="shared" ref="C67:M67" si="9">SUM(C65:C66)</f>
        <v>0</v>
      </c>
      <c r="D67" s="348">
        <f t="shared" si="9"/>
        <v>0</v>
      </c>
      <c r="E67" s="347">
        <f t="shared" si="9"/>
        <v>0</v>
      </c>
      <c r="F67" s="348">
        <f t="shared" si="9"/>
        <v>0</v>
      </c>
      <c r="G67" s="347">
        <f t="shared" si="9"/>
        <v>0</v>
      </c>
      <c r="H67" s="348">
        <f t="shared" si="9"/>
        <v>0</v>
      </c>
      <c r="I67" s="347">
        <f t="shared" si="9"/>
        <v>0</v>
      </c>
      <c r="J67" s="348">
        <f t="shared" si="9"/>
        <v>0</v>
      </c>
      <c r="K67" s="347">
        <f t="shared" si="9"/>
        <v>0</v>
      </c>
      <c r="L67" s="348">
        <f t="shared" si="9"/>
        <v>0</v>
      </c>
      <c r="M67" s="347">
        <f t="shared" si="9"/>
        <v>0</v>
      </c>
    </row>
    <row r="68" spans="1:13" ht="27.75" x14ac:dyDescent="0.4">
      <c r="A68" s="352"/>
      <c r="B68" s="347" t="s">
        <v>227</v>
      </c>
      <c r="C68" s="349">
        <f t="shared" ref="C68:M68" si="10">SUM(C50+C55+C57+C63+C67)</f>
        <v>6805</v>
      </c>
      <c r="D68" s="348">
        <f t="shared" si="10"/>
        <v>212.5</v>
      </c>
      <c r="E68" s="349">
        <f t="shared" si="10"/>
        <v>108121</v>
      </c>
      <c r="F68" s="348">
        <f t="shared" si="10"/>
        <v>732.0303047000001</v>
      </c>
      <c r="G68" s="349">
        <f t="shared" si="10"/>
        <v>68676</v>
      </c>
      <c r="H68" s="348">
        <f t="shared" si="10"/>
        <v>494.04040470000001</v>
      </c>
      <c r="I68" s="349">
        <f t="shared" si="10"/>
        <v>868642</v>
      </c>
      <c r="J68" s="348">
        <f t="shared" si="10"/>
        <v>4611.1121010000006</v>
      </c>
      <c r="K68" s="349">
        <f t="shared" si="10"/>
        <v>523503</v>
      </c>
      <c r="L68" s="348">
        <f t="shared" si="10"/>
        <v>2916.6063702000001</v>
      </c>
      <c r="M68" s="349">
        <f t="shared" si="10"/>
        <v>9028</v>
      </c>
    </row>
  </sheetData>
  <mergeCells count="15">
    <mergeCell ref="E1:H1"/>
    <mergeCell ref="A3:M3"/>
    <mergeCell ref="A4:A5"/>
    <mergeCell ref="B4:B5"/>
    <mergeCell ref="C4:D4"/>
    <mergeCell ref="E4:H4"/>
    <mergeCell ref="I4:L4"/>
    <mergeCell ref="M4:M6"/>
    <mergeCell ref="C5:C6"/>
    <mergeCell ref="D5:D6"/>
    <mergeCell ref="E5:F5"/>
    <mergeCell ref="G5:H5"/>
    <mergeCell ref="I5:J5"/>
    <mergeCell ref="K5:L5"/>
    <mergeCell ref="A12:B12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P19" sqref="P19"/>
    </sheetView>
  </sheetViews>
  <sheetFormatPr defaultRowHeight="15" x14ac:dyDescent="0.25"/>
  <cols>
    <col min="1" max="1" width="7.140625" customWidth="1"/>
    <col min="2" max="2" width="18.5703125" customWidth="1"/>
    <col min="3" max="3" width="6.85546875" customWidth="1"/>
    <col min="4" max="4" width="9.42578125" customWidth="1"/>
    <col min="5" max="5" width="8.42578125" customWidth="1"/>
    <col min="6" max="6" width="12.140625" customWidth="1"/>
    <col min="7" max="7" width="11" customWidth="1"/>
    <col min="8" max="8" width="8.42578125" customWidth="1"/>
    <col min="9" max="9" width="12.28515625" customWidth="1"/>
    <col min="10" max="10" width="14.7109375" customWidth="1"/>
    <col min="11" max="11" width="10.140625" customWidth="1"/>
    <col min="12" max="12" width="8.5703125" customWidth="1"/>
    <col min="13" max="13" width="9.85546875" customWidth="1"/>
    <col min="14" max="14" width="15.7109375" customWidth="1"/>
    <col min="257" max="257" width="7.140625" customWidth="1"/>
    <col min="258" max="258" width="18.5703125" customWidth="1"/>
    <col min="259" max="259" width="6.85546875" customWidth="1"/>
    <col min="260" max="260" width="9.42578125" customWidth="1"/>
    <col min="261" max="261" width="8.42578125" customWidth="1"/>
    <col min="262" max="262" width="12.140625" customWidth="1"/>
    <col min="263" max="263" width="11" customWidth="1"/>
    <col min="264" max="264" width="8.42578125" customWidth="1"/>
    <col min="265" max="265" width="12.28515625" customWidth="1"/>
    <col min="266" max="266" width="14.7109375" customWidth="1"/>
    <col min="267" max="267" width="10.140625" customWidth="1"/>
    <col min="268" max="268" width="8.5703125" customWidth="1"/>
    <col min="269" max="269" width="9.85546875" customWidth="1"/>
    <col min="270" max="270" width="15.7109375" customWidth="1"/>
    <col min="513" max="513" width="7.140625" customWidth="1"/>
    <col min="514" max="514" width="18.5703125" customWidth="1"/>
    <col min="515" max="515" width="6.85546875" customWidth="1"/>
    <col min="516" max="516" width="9.42578125" customWidth="1"/>
    <col min="517" max="517" width="8.42578125" customWidth="1"/>
    <col min="518" max="518" width="12.140625" customWidth="1"/>
    <col min="519" max="519" width="11" customWidth="1"/>
    <col min="520" max="520" width="8.42578125" customWidth="1"/>
    <col min="521" max="521" width="12.28515625" customWidth="1"/>
    <col min="522" max="522" width="14.7109375" customWidth="1"/>
    <col min="523" max="523" width="10.140625" customWidth="1"/>
    <col min="524" max="524" width="8.5703125" customWidth="1"/>
    <col min="525" max="525" width="9.85546875" customWidth="1"/>
    <col min="526" max="526" width="15.7109375" customWidth="1"/>
    <col min="769" max="769" width="7.140625" customWidth="1"/>
    <col min="770" max="770" width="18.5703125" customWidth="1"/>
    <col min="771" max="771" width="6.85546875" customWidth="1"/>
    <col min="772" max="772" width="9.42578125" customWidth="1"/>
    <col min="773" max="773" width="8.42578125" customWidth="1"/>
    <col min="774" max="774" width="12.140625" customWidth="1"/>
    <col min="775" max="775" width="11" customWidth="1"/>
    <col min="776" max="776" width="8.42578125" customWidth="1"/>
    <col min="777" max="777" width="12.28515625" customWidth="1"/>
    <col min="778" max="778" width="14.7109375" customWidth="1"/>
    <col min="779" max="779" width="10.140625" customWidth="1"/>
    <col min="780" max="780" width="8.5703125" customWidth="1"/>
    <col min="781" max="781" width="9.85546875" customWidth="1"/>
    <col min="782" max="782" width="15.7109375" customWidth="1"/>
    <col min="1025" max="1025" width="7.140625" customWidth="1"/>
    <col min="1026" max="1026" width="18.5703125" customWidth="1"/>
    <col min="1027" max="1027" width="6.85546875" customWidth="1"/>
    <col min="1028" max="1028" width="9.42578125" customWidth="1"/>
    <col min="1029" max="1029" width="8.42578125" customWidth="1"/>
    <col min="1030" max="1030" width="12.140625" customWidth="1"/>
    <col min="1031" max="1031" width="11" customWidth="1"/>
    <col min="1032" max="1032" width="8.42578125" customWidth="1"/>
    <col min="1033" max="1033" width="12.28515625" customWidth="1"/>
    <col min="1034" max="1034" width="14.7109375" customWidth="1"/>
    <col min="1035" max="1035" width="10.140625" customWidth="1"/>
    <col min="1036" max="1036" width="8.5703125" customWidth="1"/>
    <col min="1037" max="1037" width="9.85546875" customWidth="1"/>
    <col min="1038" max="1038" width="15.7109375" customWidth="1"/>
    <col min="1281" max="1281" width="7.140625" customWidth="1"/>
    <col min="1282" max="1282" width="18.5703125" customWidth="1"/>
    <col min="1283" max="1283" width="6.85546875" customWidth="1"/>
    <col min="1284" max="1284" width="9.42578125" customWidth="1"/>
    <col min="1285" max="1285" width="8.42578125" customWidth="1"/>
    <col min="1286" max="1286" width="12.140625" customWidth="1"/>
    <col min="1287" max="1287" width="11" customWidth="1"/>
    <col min="1288" max="1288" width="8.42578125" customWidth="1"/>
    <col min="1289" max="1289" width="12.28515625" customWidth="1"/>
    <col min="1290" max="1290" width="14.7109375" customWidth="1"/>
    <col min="1291" max="1291" width="10.140625" customWidth="1"/>
    <col min="1292" max="1292" width="8.5703125" customWidth="1"/>
    <col min="1293" max="1293" width="9.85546875" customWidth="1"/>
    <col min="1294" max="1294" width="15.7109375" customWidth="1"/>
    <col min="1537" max="1537" width="7.140625" customWidth="1"/>
    <col min="1538" max="1538" width="18.5703125" customWidth="1"/>
    <col min="1539" max="1539" width="6.85546875" customWidth="1"/>
    <col min="1540" max="1540" width="9.42578125" customWidth="1"/>
    <col min="1541" max="1541" width="8.42578125" customWidth="1"/>
    <col min="1542" max="1542" width="12.140625" customWidth="1"/>
    <col min="1543" max="1543" width="11" customWidth="1"/>
    <col min="1544" max="1544" width="8.42578125" customWidth="1"/>
    <col min="1545" max="1545" width="12.28515625" customWidth="1"/>
    <col min="1546" max="1546" width="14.7109375" customWidth="1"/>
    <col min="1547" max="1547" width="10.140625" customWidth="1"/>
    <col min="1548" max="1548" width="8.5703125" customWidth="1"/>
    <col min="1549" max="1549" width="9.85546875" customWidth="1"/>
    <col min="1550" max="1550" width="15.7109375" customWidth="1"/>
    <col min="1793" max="1793" width="7.140625" customWidth="1"/>
    <col min="1794" max="1794" width="18.5703125" customWidth="1"/>
    <col min="1795" max="1795" width="6.85546875" customWidth="1"/>
    <col min="1796" max="1796" width="9.42578125" customWidth="1"/>
    <col min="1797" max="1797" width="8.42578125" customWidth="1"/>
    <col min="1798" max="1798" width="12.140625" customWidth="1"/>
    <col min="1799" max="1799" width="11" customWidth="1"/>
    <col min="1800" max="1800" width="8.42578125" customWidth="1"/>
    <col min="1801" max="1801" width="12.28515625" customWidth="1"/>
    <col min="1802" max="1802" width="14.7109375" customWidth="1"/>
    <col min="1803" max="1803" width="10.140625" customWidth="1"/>
    <col min="1804" max="1804" width="8.5703125" customWidth="1"/>
    <col min="1805" max="1805" width="9.85546875" customWidth="1"/>
    <col min="1806" max="1806" width="15.7109375" customWidth="1"/>
    <col min="2049" max="2049" width="7.140625" customWidth="1"/>
    <col min="2050" max="2050" width="18.5703125" customWidth="1"/>
    <col min="2051" max="2051" width="6.85546875" customWidth="1"/>
    <col min="2052" max="2052" width="9.42578125" customWidth="1"/>
    <col min="2053" max="2053" width="8.42578125" customWidth="1"/>
    <col min="2054" max="2054" width="12.140625" customWidth="1"/>
    <col min="2055" max="2055" width="11" customWidth="1"/>
    <col min="2056" max="2056" width="8.42578125" customWidth="1"/>
    <col min="2057" max="2057" width="12.28515625" customWidth="1"/>
    <col min="2058" max="2058" width="14.7109375" customWidth="1"/>
    <col min="2059" max="2059" width="10.140625" customWidth="1"/>
    <col min="2060" max="2060" width="8.5703125" customWidth="1"/>
    <col min="2061" max="2061" width="9.85546875" customWidth="1"/>
    <col min="2062" max="2062" width="15.7109375" customWidth="1"/>
    <col min="2305" max="2305" width="7.140625" customWidth="1"/>
    <col min="2306" max="2306" width="18.5703125" customWidth="1"/>
    <col min="2307" max="2307" width="6.85546875" customWidth="1"/>
    <col min="2308" max="2308" width="9.42578125" customWidth="1"/>
    <col min="2309" max="2309" width="8.42578125" customWidth="1"/>
    <col min="2310" max="2310" width="12.140625" customWidth="1"/>
    <col min="2311" max="2311" width="11" customWidth="1"/>
    <col min="2312" max="2312" width="8.42578125" customWidth="1"/>
    <col min="2313" max="2313" width="12.28515625" customWidth="1"/>
    <col min="2314" max="2314" width="14.7109375" customWidth="1"/>
    <col min="2315" max="2315" width="10.140625" customWidth="1"/>
    <col min="2316" max="2316" width="8.5703125" customWidth="1"/>
    <col min="2317" max="2317" width="9.85546875" customWidth="1"/>
    <col min="2318" max="2318" width="15.7109375" customWidth="1"/>
    <col min="2561" max="2561" width="7.140625" customWidth="1"/>
    <col min="2562" max="2562" width="18.5703125" customWidth="1"/>
    <col min="2563" max="2563" width="6.85546875" customWidth="1"/>
    <col min="2564" max="2564" width="9.42578125" customWidth="1"/>
    <col min="2565" max="2565" width="8.42578125" customWidth="1"/>
    <col min="2566" max="2566" width="12.140625" customWidth="1"/>
    <col min="2567" max="2567" width="11" customWidth="1"/>
    <col min="2568" max="2568" width="8.42578125" customWidth="1"/>
    <col min="2569" max="2569" width="12.28515625" customWidth="1"/>
    <col min="2570" max="2570" width="14.7109375" customWidth="1"/>
    <col min="2571" max="2571" width="10.140625" customWidth="1"/>
    <col min="2572" max="2572" width="8.5703125" customWidth="1"/>
    <col min="2573" max="2573" width="9.85546875" customWidth="1"/>
    <col min="2574" max="2574" width="15.7109375" customWidth="1"/>
    <col min="2817" max="2817" width="7.140625" customWidth="1"/>
    <col min="2818" max="2818" width="18.5703125" customWidth="1"/>
    <col min="2819" max="2819" width="6.85546875" customWidth="1"/>
    <col min="2820" max="2820" width="9.42578125" customWidth="1"/>
    <col min="2821" max="2821" width="8.42578125" customWidth="1"/>
    <col min="2822" max="2822" width="12.140625" customWidth="1"/>
    <col min="2823" max="2823" width="11" customWidth="1"/>
    <col min="2824" max="2824" width="8.42578125" customWidth="1"/>
    <col min="2825" max="2825" width="12.28515625" customWidth="1"/>
    <col min="2826" max="2826" width="14.7109375" customWidth="1"/>
    <col min="2827" max="2827" width="10.140625" customWidth="1"/>
    <col min="2828" max="2828" width="8.5703125" customWidth="1"/>
    <col min="2829" max="2829" width="9.85546875" customWidth="1"/>
    <col min="2830" max="2830" width="15.7109375" customWidth="1"/>
    <col min="3073" max="3073" width="7.140625" customWidth="1"/>
    <col min="3074" max="3074" width="18.5703125" customWidth="1"/>
    <col min="3075" max="3075" width="6.85546875" customWidth="1"/>
    <col min="3076" max="3076" width="9.42578125" customWidth="1"/>
    <col min="3077" max="3077" width="8.42578125" customWidth="1"/>
    <col min="3078" max="3078" width="12.140625" customWidth="1"/>
    <col min="3079" max="3079" width="11" customWidth="1"/>
    <col min="3080" max="3080" width="8.42578125" customWidth="1"/>
    <col min="3081" max="3081" width="12.28515625" customWidth="1"/>
    <col min="3082" max="3082" width="14.7109375" customWidth="1"/>
    <col min="3083" max="3083" width="10.140625" customWidth="1"/>
    <col min="3084" max="3084" width="8.5703125" customWidth="1"/>
    <col min="3085" max="3085" width="9.85546875" customWidth="1"/>
    <col min="3086" max="3086" width="15.7109375" customWidth="1"/>
    <col min="3329" max="3329" width="7.140625" customWidth="1"/>
    <col min="3330" max="3330" width="18.5703125" customWidth="1"/>
    <col min="3331" max="3331" width="6.85546875" customWidth="1"/>
    <col min="3332" max="3332" width="9.42578125" customWidth="1"/>
    <col min="3333" max="3333" width="8.42578125" customWidth="1"/>
    <col min="3334" max="3334" width="12.140625" customWidth="1"/>
    <col min="3335" max="3335" width="11" customWidth="1"/>
    <col min="3336" max="3336" width="8.42578125" customWidth="1"/>
    <col min="3337" max="3337" width="12.28515625" customWidth="1"/>
    <col min="3338" max="3338" width="14.7109375" customWidth="1"/>
    <col min="3339" max="3339" width="10.140625" customWidth="1"/>
    <col min="3340" max="3340" width="8.5703125" customWidth="1"/>
    <col min="3341" max="3341" width="9.85546875" customWidth="1"/>
    <col min="3342" max="3342" width="15.7109375" customWidth="1"/>
    <col min="3585" max="3585" width="7.140625" customWidth="1"/>
    <col min="3586" max="3586" width="18.5703125" customWidth="1"/>
    <col min="3587" max="3587" width="6.85546875" customWidth="1"/>
    <col min="3588" max="3588" width="9.42578125" customWidth="1"/>
    <col min="3589" max="3589" width="8.42578125" customWidth="1"/>
    <col min="3590" max="3590" width="12.140625" customWidth="1"/>
    <col min="3591" max="3591" width="11" customWidth="1"/>
    <col min="3592" max="3592" width="8.42578125" customWidth="1"/>
    <col min="3593" max="3593" width="12.28515625" customWidth="1"/>
    <col min="3594" max="3594" width="14.7109375" customWidth="1"/>
    <col min="3595" max="3595" width="10.140625" customWidth="1"/>
    <col min="3596" max="3596" width="8.5703125" customWidth="1"/>
    <col min="3597" max="3597" width="9.85546875" customWidth="1"/>
    <col min="3598" max="3598" width="15.7109375" customWidth="1"/>
    <col min="3841" max="3841" width="7.140625" customWidth="1"/>
    <col min="3842" max="3842" width="18.5703125" customWidth="1"/>
    <col min="3843" max="3843" width="6.85546875" customWidth="1"/>
    <col min="3844" max="3844" width="9.42578125" customWidth="1"/>
    <col min="3845" max="3845" width="8.42578125" customWidth="1"/>
    <col min="3846" max="3846" width="12.140625" customWidth="1"/>
    <col min="3847" max="3847" width="11" customWidth="1"/>
    <col min="3848" max="3848" width="8.42578125" customWidth="1"/>
    <col min="3849" max="3849" width="12.28515625" customWidth="1"/>
    <col min="3850" max="3850" width="14.7109375" customWidth="1"/>
    <col min="3851" max="3851" width="10.140625" customWidth="1"/>
    <col min="3852" max="3852" width="8.5703125" customWidth="1"/>
    <col min="3853" max="3853" width="9.85546875" customWidth="1"/>
    <col min="3854" max="3854" width="15.7109375" customWidth="1"/>
    <col min="4097" max="4097" width="7.140625" customWidth="1"/>
    <col min="4098" max="4098" width="18.5703125" customWidth="1"/>
    <col min="4099" max="4099" width="6.85546875" customWidth="1"/>
    <col min="4100" max="4100" width="9.42578125" customWidth="1"/>
    <col min="4101" max="4101" width="8.42578125" customWidth="1"/>
    <col min="4102" max="4102" width="12.140625" customWidth="1"/>
    <col min="4103" max="4103" width="11" customWidth="1"/>
    <col min="4104" max="4104" width="8.42578125" customWidth="1"/>
    <col min="4105" max="4105" width="12.28515625" customWidth="1"/>
    <col min="4106" max="4106" width="14.7109375" customWidth="1"/>
    <col min="4107" max="4107" width="10.140625" customWidth="1"/>
    <col min="4108" max="4108" width="8.5703125" customWidth="1"/>
    <col min="4109" max="4109" width="9.85546875" customWidth="1"/>
    <col min="4110" max="4110" width="15.7109375" customWidth="1"/>
    <col min="4353" max="4353" width="7.140625" customWidth="1"/>
    <col min="4354" max="4354" width="18.5703125" customWidth="1"/>
    <col min="4355" max="4355" width="6.85546875" customWidth="1"/>
    <col min="4356" max="4356" width="9.42578125" customWidth="1"/>
    <col min="4357" max="4357" width="8.42578125" customWidth="1"/>
    <col min="4358" max="4358" width="12.140625" customWidth="1"/>
    <col min="4359" max="4359" width="11" customWidth="1"/>
    <col min="4360" max="4360" width="8.42578125" customWidth="1"/>
    <col min="4361" max="4361" width="12.28515625" customWidth="1"/>
    <col min="4362" max="4362" width="14.7109375" customWidth="1"/>
    <col min="4363" max="4363" width="10.140625" customWidth="1"/>
    <col min="4364" max="4364" width="8.5703125" customWidth="1"/>
    <col min="4365" max="4365" width="9.85546875" customWidth="1"/>
    <col min="4366" max="4366" width="15.7109375" customWidth="1"/>
    <col min="4609" max="4609" width="7.140625" customWidth="1"/>
    <col min="4610" max="4610" width="18.5703125" customWidth="1"/>
    <col min="4611" max="4611" width="6.85546875" customWidth="1"/>
    <col min="4612" max="4612" width="9.42578125" customWidth="1"/>
    <col min="4613" max="4613" width="8.42578125" customWidth="1"/>
    <col min="4614" max="4614" width="12.140625" customWidth="1"/>
    <col min="4615" max="4615" width="11" customWidth="1"/>
    <col min="4616" max="4616" width="8.42578125" customWidth="1"/>
    <col min="4617" max="4617" width="12.28515625" customWidth="1"/>
    <col min="4618" max="4618" width="14.7109375" customWidth="1"/>
    <col min="4619" max="4619" width="10.140625" customWidth="1"/>
    <col min="4620" max="4620" width="8.5703125" customWidth="1"/>
    <col min="4621" max="4621" width="9.85546875" customWidth="1"/>
    <col min="4622" max="4622" width="15.7109375" customWidth="1"/>
    <col min="4865" max="4865" width="7.140625" customWidth="1"/>
    <col min="4866" max="4866" width="18.5703125" customWidth="1"/>
    <col min="4867" max="4867" width="6.85546875" customWidth="1"/>
    <col min="4868" max="4868" width="9.42578125" customWidth="1"/>
    <col min="4869" max="4869" width="8.42578125" customWidth="1"/>
    <col min="4870" max="4870" width="12.140625" customWidth="1"/>
    <col min="4871" max="4871" width="11" customWidth="1"/>
    <col min="4872" max="4872" width="8.42578125" customWidth="1"/>
    <col min="4873" max="4873" width="12.28515625" customWidth="1"/>
    <col min="4874" max="4874" width="14.7109375" customWidth="1"/>
    <col min="4875" max="4875" width="10.140625" customWidth="1"/>
    <col min="4876" max="4876" width="8.5703125" customWidth="1"/>
    <col min="4877" max="4877" width="9.85546875" customWidth="1"/>
    <col min="4878" max="4878" width="15.7109375" customWidth="1"/>
    <col min="5121" max="5121" width="7.140625" customWidth="1"/>
    <col min="5122" max="5122" width="18.5703125" customWidth="1"/>
    <col min="5123" max="5123" width="6.85546875" customWidth="1"/>
    <col min="5124" max="5124" width="9.42578125" customWidth="1"/>
    <col min="5125" max="5125" width="8.42578125" customWidth="1"/>
    <col min="5126" max="5126" width="12.140625" customWidth="1"/>
    <col min="5127" max="5127" width="11" customWidth="1"/>
    <col min="5128" max="5128" width="8.42578125" customWidth="1"/>
    <col min="5129" max="5129" width="12.28515625" customWidth="1"/>
    <col min="5130" max="5130" width="14.7109375" customWidth="1"/>
    <col min="5131" max="5131" width="10.140625" customWidth="1"/>
    <col min="5132" max="5132" width="8.5703125" customWidth="1"/>
    <col min="5133" max="5133" width="9.85546875" customWidth="1"/>
    <col min="5134" max="5134" width="15.7109375" customWidth="1"/>
    <col min="5377" max="5377" width="7.140625" customWidth="1"/>
    <col min="5378" max="5378" width="18.5703125" customWidth="1"/>
    <col min="5379" max="5379" width="6.85546875" customWidth="1"/>
    <col min="5380" max="5380" width="9.42578125" customWidth="1"/>
    <col min="5381" max="5381" width="8.42578125" customWidth="1"/>
    <col min="5382" max="5382" width="12.140625" customWidth="1"/>
    <col min="5383" max="5383" width="11" customWidth="1"/>
    <col min="5384" max="5384" width="8.42578125" customWidth="1"/>
    <col min="5385" max="5385" width="12.28515625" customWidth="1"/>
    <col min="5386" max="5386" width="14.7109375" customWidth="1"/>
    <col min="5387" max="5387" width="10.140625" customWidth="1"/>
    <col min="5388" max="5388" width="8.5703125" customWidth="1"/>
    <col min="5389" max="5389" width="9.85546875" customWidth="1"/>
    <col min="5390" max="5390" width="15.7109375" customWidth="1"/>
    <col min="5633" max="5633" width="7.140625" customWidth="1"/>
    <col min="5634" max="5634" width="18.5703125" customWidth="1"/>
    <col min="5635" max="5635" width="6.85546875" customWidth="1"/>
    <col min="5636" max="5636" width="9.42578125" customWidth="1"/>
    <col min="5637" max="5637" width="8.42578125" customWidth="1"/>
    <col min="5638" max="5638" width="12.140625" customWidth="1"/>
    <col min="5639" max="5639" width="11" customWidth="1"/>
    <col min="5640" max="5640" width="8.42578125" customWidth="1"/>
    <col min="5641" max="5641" width="12.28515625" customWidth="1"/>
    <col min="5642" max="5642" width="14.7109375" customWidth="1"/>
    <col min="5643" max="5643" width="10.140625" customWidth="1"/>
    <col min="5644" max="5644" width="8.5703125" customWidth="1"/>
    <col min="5645" max="5645" width="9.85546875" customWidth="1"/>
    <col min="5646" max="5646" width="15.7109375" customWidth="1"/>
    <col min="5889" max="5889" width="7.140625" customWidth="1"/>
    <col min="5890" max="5890" width="18.5703125" customWidth="1"/>
    <col min="5891" max="5891" width="6.85546875" customWidth="1"/>
    <col min="5892" max="5892" width="9.42578125" customWidth="1"/>
    <col min="5893" max="5893" width="8.42578125" customWidth="1"/>
    <col min="5894" max="5894" width="12.140625" customWidth="1"/>
    <col min="5895" max="5895" width="11" customWidth="1"/>
    <col min="5896" max="5896" width="8.42578125" customWidth="1"/>
    <col min="5897" max="5897" width="12.28515625" customWidth="1"/>
    <col min="5898" max="5898" width="14.7109375" customWidth="1"/>
    <col min="5899" max="5899" width="10.140625" customWidth="1"/>
    <col min="5900" max="5900" width="8.5703125" customWidth="1"/>
    <col min="5901" max="5901" width="9.85546875" customWidth="1"/>
    <col min="5902" max="5902" width="15.7109375" customWidth="1"/>
    <col min="6145" max="6145" width="7.140625" customWidth="1"/>
    <col min="6146" max="6146" width="18.5703125" customWidth="1"/>
    <col min="6147" max="6147" width="6.85546875" customWidth="1"/>
    <col min="6148" max="6148" width="9.42578125" customWidth="1"/>
    <col min="6149" max="6149" width="8.42578125" customWidth="1"/>
    <col min="6150" max="6150" width="12.140625" customWidth="1"/>
    <col min="6151" max="6151" width="11" customWidth="1"/>
    <col min="6152" max="6152" width="8.42578125" customWidth="1"/>
    <col min="6153" max="6153" width="12.28515625" customWidth="1"/>
    <col min="6154" max="6154" width="14.7109375" customWidth="1"/>
    <col min="6155" max="6155" width="10.140625" customWidth="1"/>
    <col min="6156" max="6156" width="8.5703125" customWidth="1"/>
    <col min="6157" max="6157" width="9.85546875" customWidth="1"/>
    <col min="6158" max="6158" width="15.7109375" customWidth="1"/>
    <col min="6401" max="6401" width="7.140625" customWidth="1"/>
    <col min="6402" max="6402" width="18.5703125" customWidth="1"/>
    <col min="6403" max="6403" width="6.85546875" customWidth="1"/>
    <col min="6404" max="6404" width="9.42578125" customWidth="1"/>
    <col min="6405" max="6405" width="8.42578125" customWidth="1"/>
    <col min="6406" max="6406" width="12.140625" customWidth="1"/>
    <col min="6407" max="6407" width="11" customWidth="1"/>
    <col min="6408" max="6408" width="8.42578125" customWidth="1"/>
    <col min="6409" max="6409" width="12.28515625" customWidth="1"/>
    <col min="6410" max="6410" width="14.7109375" customWidth="1"/>
    <col min="6411" max="6411" width="10.140625" customWidth="1"/>
    <col min="6412" max="6412" width="8.5703125" customWidth="1"/>
    <col min="6413" max="6413" width="9.85546875" customWidth="1"/>
    <col min="6414" max="6414" width="15.7109375" customWidth="1"/>
    <col min="6657" max="6657" width="7.140625" customWidth="1"/>
    <col min="6658" max="6658" width="18.5703125" customWidth="1"/>
    <col min="6659" max="6659" width="6.85546875" customWidth="1"/>
    <col min="6660" max="6660" width="9.42578125" customWidth="1"/>
    <col min="6661" max="6661" width="8.42578125" customWidth="1"/>
    <col min="6662" max="6662" width="12.140625" customWidth="1"/>
    <col min="6663" max="6663" width="11" customWidth="1"/>
    <col min="6664" max="6664" width="8.42578125" customWidth="1"/>
    <col min="6665" max="6665" width="12.28515625" customWidth="1"/>
    <col min="6666" max="6666" width="14.7109375" customWidth="1"/>
    <col min="6667" max="6667" width="10.140625" customWidth="1"/>
    <col min="6668" max="6668" width="8.5703125" customWidth="1"/>
    <col min="6669" max="6669" width="9.85546875" customWidth="1"/>
    <col min="6670" max="6670" width="15.7109375" customWidth="1"/>
    <col min="6913" max="6913" width="7.140625" customWidth="1"/>
    <col min="6914" max="6914" width="18.5703125" customWidth="1"/>
    <col min="6915" max="6915" width="6.85546875" customWidth="1"/>
    <col min="6916" max="6916" width="9.42578125" customWidth="1"/>
    <col min="6917" max="6917" width="8.42578125" customWidth="1"/>
    <col min="6918" max="6918" width="12.140625" customWidth="1"/>
    <col min="6919" max="6919" width="11" customWidth="1"/>
    <col min="6920" max="6920" width="8.42578125" customWidth="1"/>
    <col min="6921" max="6921" width="12.28515625" customWidth="1"/>
    <col min="6922" max="6922" width="14.7109375" customWidth="1"/>
    <col min="6923" max="6923" width="10.140625" customWidth="1"/>
    <col min="6924" max="6924" width="8.5703125" customWidth="1"/>
    <col min="6925" max="6925" width="9.85546875" customWidth="1"/>
    <col min="6926" max="6926" width="15.7109375" customWidth="1"/>
    <col min="7169" max="7169" width="7.140625" customWidth="1"/>
    <col min="7170" max="7170" width="18.5703125" customWidth="1"/>
    <col min="7171" max="7171" width="6.85546875" customWidth="1"/>
    <col min="7172" max="7172" width="9.42578125" customWidth="1"/>
    <col min="7173" max="7173" width="8.42578125" customWidth="1"/>
    <col min="7174" max="7174" width="12.140625" customWidth="1"/>
    <col min="7175" max="7175" width="11" customWidth="1"/>
    <col min="7176" max="7176" width="8.42578125" customWidth="1"/>
    <col min="7177" max="7177" width="12.28515625" customWidth="1"/>
    <col min="7178" max="7178" width="14.7109375" customWidth="1"/>
    <col min="7179" max="7179" width="10.140625" customWidth="1"/>
    <col min="7180" max="7180" width="8.5703125" customWidth="1"/>
    <col min="7181" max="7181" width="9.85546875" customWidth="1"/>
    <col min="7182" max="7182" width="15.7109375" customWidth="1"/>
    <col min="7425" max="7425" width="7.140625" customWidth="1"/>
    <col min="7426" max="7426" width="18.5703125" customWidth="1"/>
    <col min="7427" max="7427" width="6.85546875" customWidth="1"/>
    <col min="7428" max="7428" width="9.42578125" customWidth="1"/>
    <col min="7429" max="7429" width="8.42578125" customWidth="1"/>
    <col min="7430" max="7430" width="12.140625" customWidth="1"/>
    <col min="7431" max="7431" width="11" customWidth="1"/>
    <col min="7432" max="7432" width="8.42578125" customWidth="1"/>
    <col min="7433" max="7433" width="12.28515625" customWidth="1"/>
    <col min="7434" max="7434" width="14.7109375" customWidth="1"/>
    <col min="7435" max="7435" width="10.140625" customWidth="1"/>
    <col min="7436" max="7436" width="8.5703125" customWidth="1"/>
    <col min="7437" max="7437" width="9.85546875" customWidth="1"/>
    <col min="7438" max="7438" width="15.7109375" customWidth="1"/>
    <col min="7681" max="7681" width="7.140625" customWidth="1"/>
    <col min="7682" max="7682" width="18.5703125" customWidth="1"/>
    <col min="7683" max="7683" width="6.85546875" customWidth="1"/>
    <col min="7684" max="7684" width="9.42578125" customWidth="1"/>
    <col min="7685" max="7685" width="8.42578125" customWidth="1"/>
    <col min="7686" max="7686" width="12.140625" customWidth="1"/>
    <col min="7687" max="7687" width="11" customWidth="1"/>
    <col min="7688" max="7688" width="8.42578125" customWidth="1"/>
    <col min="7689" max="7689" width="12.28515625" customWidth="1"/>
    <col min="7690" max="7690" width="14.7109375" customWidth="1"/>
    <col min="7691" max="7691" width="10.140625" customWidth="1"/>
    <col min="7692" max="7692" width="8.5703125" customWidth="1"/>
    <col min="7693" max="7693" width="9.85546875" customWidth="1"/>
    <col min="7694" max="7694" width="15.7109375" customWidth="1"/>
    <col min="7937" max="7937" width="7.140625" customWidth="1"/>
    <col min="7938" max="7938" width="18.5703125" customWidth="1"/>
    <col min="7939" max="7939" width="6.85546875" customWidth="1"/>
    <col min="7940" max="7940" width="9.42578125" customWidth="1"/>
    <col min="7941" max="7941" width="8.42578125" customWidth="1"/>
    <col min="7942" max="7942" width="12.140625" customWidth="1"/>
    <col min="7943" max="7943" width="11" customWidth="1"/>
    <col min="7944" max="7944" width="8.42578125" customWidth="1"/>
    <col min="7945" max="7945" width="12.28515625" customWidth="1"/>
    <col min="7946" max="7946" width="14.7109375" customWidth="1"/>
    <col min="7947" max="7947" width="10.140625" customWidth="1"/>
    <col min="7948" max="7948" width="8.5703125" customWidth="1"/>
    <col min="7949" max="7949" width="9.85546875" customWidth="1"/>
    <col min="7950" max="7950" width="15.7109375" customWidth="1"/>
    <col min="8193" max="8193" width="7.140625" customWidth="1"/>
    <col min="8194" max="8194" width="18.5703125" customWidth="1"/>
    <col min="8195" max="8195" width="6.85546875" customWidth="1"/>
    <col min="8196" max="8196" width="9.42578125" customWidth="1"/>
    <col min="8197" max="8197" width="8.42578125" customWidth="1"/>
    <col min="8198" max="8198" width="12.140625" customWidth="1"/>
    <col min="8199" max="8199" width="11" customWidth="1"/>
    <col min="8200" max="8200" width="8.42578125" customWidth="1"/>
    <col min="8201" max="8201" width="12.28515625" customWidth="1"/>
    <col min="8202" max="8202" width="14.7109375" customWidth="1"/>
    <col min="8203" max="8203" width="10.140625" customWidth="1"/>
    <col min="8204" max="8204" width="8.5703125" customWidth="1"/>
    <col min="8205" max="8205" width="9.85546875" customWidth="1"/>
    <col min="8206" max="8206" width="15.7109375" customWidth="1"/>
    <col min="8449" max="8449" width="7.140625" customWidth="1"/>
    <col min="8450" max="8450" width="18.5703125" customWidth="1"/>
    <col min="8451" max="8451" width="6.85546875" customWidth="1"/>
    <col min="8452" max="8452" width="9.42578125" customWidth="1"/>
    <col min="8453" max="8453" width="8.42578125" customWidth="1"/>
    <col min="8454" max="8454" width="12.140625" customWidth="1"/>
    <col min="8455" max="8455" width="11" customWidth="1"/>
    <col min="8456" max="8456" width="8.42578125" customWidth="1"/>
    <col min="8457" max="8457" width="12.28515625" customWidth="1"/>
    <col min="8458" max="8458" width="14.7109375" customWidth="1"/>
    <col min="8459" max="8459" width="10.140625" customWidth="1"/>
    <col min="8460" max="8460" width="8.5703125" customWidth="1"/>
    <col min="8461" max="8461" width="9.85546875" customWidth="1"/>
    <col min="8462" max="8462" width="15.7109375" customWidth="1"/>
    <col min="8705" max="8705" width="7.140625" customWidth="1"/>
    <col min="8706" max="8706" width="18.5703125" customWidth="1"/>
    <col min="8707" max="8707" width="6.85546875" customWidth="1"/>
    <col min="8708" max="8708" width="9.42578125" customWidth="1"/>
    <col min="8709" max="8709" width="8.42578125" customWidth="1"/>
    <col min="8710" max="8710" width="12.140625" customWidth="1"/>
    <col min="8711" max="8711" width="11" customWidth="1"/>
    <col min="8712" max="8712" width="8.42578125" customWidth="1"/>
    <col min="8713" max="8713" width="12.28515625" customWidth="1"/>
    <col min="8714" max="8714" width="14.7109375" customWidth="1"/>
    <col min="8715" max="8715" width="10.140625" customWidth="1"/>
    <col min="8716" max="8716" width="8.5703125" customWidth="1"/>
    <col min="8717" max="8717" width="9.85546875" customWidth="1"/>
    <col min="8718" max="8718" width="15.7109375" customWidth="1"/>
    <col min="8961" max="8961" width="7.140625" customWidth="1"/>
    <col min="8962" max="8962" width="18.5703125" customWidth="1"/>
    <col min="8963" max="8963" width="6.85546875" customWidth="1"/>
    <col min="8964" max="8964" width="9.42578125" customWidth="1"/>
    <col min="8965" max="8965" width="8.42578125" customWidth="1"/>
    <col min="8966" max="8966" width="12.140625" customWidth="1"/>
    <col min="8967" max="8967" width="11" customWidth="1"/>
    <col min="8968" max="8968" width="8.42578125" customWidth="1"/>
    <col min="8969" max="8969" width="12.28515625" customWidth="1"/>
    <col min="8970" max="8970" width="14.7109375" customWidth="1"/>
    <col min="8971" max="8971" width="10.140625" customWidth="1"/>
    <col min="8972" max="8972" width="8.5703125" customWidth="1"/>
    <col min="8973" max="8973" width="9.85546875" customWidth="1"/>
    <col min="8974" max="8974" width="15.7109375" customWidth="1"/>
    <col min="9217" max="9217" width="7.140625" customWidth="1"/>
    <col min="9218" max="9218" width="18.5703125" customWidth="1"/>
    <col min="9219" max="9219" width="6.85546875" customWidth="1"/>
    <col min="9220" max="9220" width="9.42578125" customWidth="1"/>
    <col min="9221" max="9221" width="8.42578125" customWidth="1"/>
    <col min="9222" max="9222" width="12.140625" customWidth="1"/>
    <col min="9223" max="9223" width="11" customWidth="1"/>
    <col min="9224" max="9224" width="8.42578125" customWidth="1"/>
    <col min="9225" max="9225" width="12.28515625" customWidth="1"/>
    <col min="9226" max="9226" width="14.7109375" customWidth="1"/>
    <col min="9227" max="9227" width="10.140625" customWidth="1"/>
    <col min="9228" max="9228" width="8.5703125" customWidth="1"/>
    <col min="9229" max="9229" width="9.85546875" customWidth="1"/>
    <col min="9230" max="9230" width="15.7109375" customWidth="1"/>
    <col min="9473" max="9473" width="7.140625" customWidth="1"/>
    <col min="9474" max="9474" width="18.5703125" customWidth="1"/>
    <col min="9475" max="9475" width="6.85546875" customWidth="1"/>
    <col min="9476" max="9476" width="9.42578125" customWidth="1"/>
    <col min="9477" max="9477" width="8.42578125" customWidth="1"/>
    <col min="9478" max="9478" width="12.140625" customWidth="1"/>
    <col min="9479" max="9479" width="11" customWidth="1"/>
    <col min="9480" max="9480" width="8.42578125" customWidth="1"/>
    <col min="9481" max="9481" width="12.28515625" customWidth="1"/>
    <col min="9482" max="9482" width="14.7109375" customWidth="1"/>
    <col min="9483" max="9483" width="10.140625" customWidth="1"/>
    <col min="9484" max="9484" width="8.5703125" customWidth="1"/>
    <col min="9485" max="9485" width="9.85546875" customWidth="1"/>
    <col min="9486" max="9486" width="15.7109375" customWidth="1"/>
    <col min="9729" max="9729" width="7.140625" customWidth="1"/>
    <col min="9730" max="9730" width="18.5703125" customWidth="1"/>
    <col min="9731" max="9731" width="6.85546875" customWidth="1"/>
    <col min="9732" max="9732" width="9.42578125" customWidth="1"/>
    <col min="9733" max="9733" width="8.42578125" customWidth="1"/>
    <col min="9734" max="9734" width="12.140625" customWidth="1"/>
    <col min="9735" max="9735" width="11" customWidth="1"/>
    <col min="9736" max="9736" width="8.42578125" customWidth="1"/>
    <col min="9737" max="9737" width="12.28515625" customWidth="1"/>
    <col min="9738" max="9738" width="14.7109375" customWidth="1"/>
    <col min="9739" max="9739" width="10.140625" customWidth="1"/>
    <col min="9740" max="9740" width="8.5703125" customWidth="1"/>
    <col min="9741" max="9741" width="9.85546875" customWidth="1"/>
    <col min="9742" max="9742" width="15.7109375" customWidth="1"/>
    <col min="9985" max="9985" width="7.140625" customWidth="1"/>
    <col min="9986" max="9986" width="18.5703125" customWidth="1"/>
    <col min="9987" max="9987" width="6.85546875" customWidth="1"/>
    <col min="9988" max="9988" width="9.42578125" customWidth="1"/>
    <col min="9989" max="9989" width="8.42578125" customWidth="1"/>
    <col min="9990" max="9990" width="12.140625" customWidth="1"/>
    <col min="9991" max="9991" width="11" customWidth="1"/>
    <col min="9992" max="9992" width="8.42578125" customWidth="1"/>
    <col min="9993" max="9993" width="12.28515625" customWidth="1"/>
    <col min="9994" max="9994" width="14.7109375" customWidth="1"/>
    <col min="9995" max="9995" width="10.140625" customWidth="1"/>
    <col min="9996" max="9996" width="8.5703125" customWidth="1"/>
    <col min="9997" max="9997" width="9.85546875" customWidth="1"/>
    <col min="9998" max="9998" width="15.7109375" customWidth="1"/>
    <col min="10241" max="10241" width="7.140625" customWidth="1"/>
    <col min="10242" max="10242" width="18.5703125" customWidth="1"/>
    <col min="10243" max="10243" width="6.85546875" customWidth="1"/>
    <col min="10244" max="10244" width="9.42578125" customWidth="1"/>
    <col min="10245" max="10245" width="8.42578125" customWidth="1"/>
    <col min="10246" max="10246" width="12.140625" customWidth="1"/>
    <col min="10247" max="10247" width="11" customWidth="1"/>
    <col min="10248" max="10248" width="8.42578125" customWidth="1"/>
    <col min="10249" max="10249" width="12.28515625" customWidth="1"/>
    <col min="10250" max="10250" width="14.7109375" customWidth="1"/>
    <col min="10251" max="10251" width="10.140625" customWidth="1"/>
    <col min="10252" max="10252" width="8.5703125" customWidth="1"/>
    <col min="10253" max="10253" width="9.85546875" customWidth="1"/>
    <col min="10254" max="10254" width="15.7109375" customWidth="1"/>
    <col min="10497" max="10497" width="7.140625" customWidth="1"/>
    <col min="10498" max="10498" width="18.5703125" customWidth="1"/>
    <col min="10499" max="10499" width="6.85546875" customWidth="1"/>
    <col min="10500" max="10500" width="9.42578125" customWidth="1"/>
    <col min="10501" max="10501" width="8.42578125" customWidth="1"/>
    <col min="10502" max="10502" width="12.140625" customWidth="1"/>
    <col min="10503" max="10503" width="11" customWidth="1"/>
    <col min="10504" max="10504" width="8.42578125" customWidth="1"/>
    <col min="10505" max="10505" width="12.28515625" customWidth="1"/>
    <col min="10506" max="10506" width="14.7109375" customWidth="1"/>
    <col min="10507" max="10507" width="10.140625" customWidth="1"/>
    <col min="10508" max="10508" width="8.5703125" customWidth="1"/>
    <col min="10509" max="10509" width="9.85546875" customWidth="1"/>
    <col min="10510" max="10510" width="15.7109375" customWidth="1"/>
    <col min="10753" max="10753" width="7.140625" customWidth="1"/>
    <col min="10754" max="10754" width="18.5703125" customWidth="1"/>
    <col min="10755" max="10755" width="6.85546875" customWidth="1"/>
    <col min="10756" max="10756" width="9.42578125" customWidth="1"/>
    <col min="10757" max="10757" width="8.42578125" customWidth="1"/>
    <col min="10758" max="10758" width="12.140625" customWidth="1"/>
    <col min="10759" max="10759" width="11" customWidth="1"/>
    <col min="10760" max="10760" width="8.42578125" customWidth="1"/>
    <col min="10761" max="10761" width="12.28515625" customWidth="1"/>
    <col min="10762" max="10762" width="14.7109375" customWidth="1"/>
    <col min="10763" max="10763" width="10.140625" customWidth="1"/>
    <col min="10764" max="10764" width="8.5703125" customWidth="1"/>
    <col min="10765" max="10765" width="9.85546875" customWidth="1"/>
    <col min="10766" max="10766" width="15.7109375" customWidth="1"/>
    <col min="11009" max="11009" width="7.140625" customWidth="1"/>
    <col min="11010" max="11010" width="18.5703125" customWidth="1"/>
    <col min="11011" max="11011" width="6.85546875" customWidth="1"/>
    <col min="11012" max="11012" width="9.42578125" customWidth="1"/>
    <col min="11013" max="11013" width="8.42578125" customWidth="1"/>
    <col min="11014" max="11014" width="12.140625" customWidth="1"/>
    <col min="11015" max="11015" width="11" customWidth="1"/>
    <col min="11016" max="11016" width="8.42578125" customWidth="1"/>
    <col min="11017" max="11017" width="12.28515625" customWidth="1"/>
    <col min="11018" max="11018" width="14.7109375" customWidth="1"/>
    <col min="11019" max="11019" width="10.140625" customWidth="1"/>
    <col min="11020" max="11020" width="8.5703125" customWidth="1"/>
    <col min="11021" max="11021" width="9.85546875" customWidth="1"/>
    <col min="11022" max="11022" width="15.7109375" customWidth="1"/>
    <col min="11265" max="11265" width="7.140625" customWidth="1"/>
    <col min="11266" max="11266" width="18.5703125" customWidth="1"/>
    <col min="11267" max="11267" width="6.85546875" customWidth="1"/>
    <col min="11268" max="11268" width="9.42578125" customWidth="1"/>
    <col min="11269" max="11269" width="8.42578125" customWidth="1"/>
    <col min="11270" max="11270" width="12.140625" customWidth="1"/>
    <col min="11271" max="11271" width="11" customWidth="1"/>
    <col min="11272" max="11272" width="8.42578125" customWidth="1"/>
    <col min="11273" max="11273" width="12.28515625" customWidth="1"/>
    <col min="11274" max="11274" width="14.7109375" customWidth="1"/>
    <col min="11275" max="11275" width="10.140625" customWidth="1"/>
    <col min="11276" max="11276" width="8.5703125" customWidth="1"/>
    <col min="11277" max="11277" width="9.85546875" customWidth="1"/>
    <col min="11278" max="11278" width="15.7109375" customWidth="1"/>
    <col min="11521" max="11521" width="7.140625" customWidth="1"/>
    <col min="11522" max="11522" width="18.5703125" customWidth="1"/>
    <col min="11523" max="11523" width="6.85546875" customWidth="1"/>
    <col min="11524" max="11524" width="9.42578125" customWidth="1"/>
    <col min="11525" max="11525" width="8.42578125" customWidth="1"/>
    <col min="11526" max="11526" width="12.140625" customWidth="1"/>
    <col min="11527" max="11527" width="11" customWidth="1"/>
    <col min="11528" max="11528" width="8.42578125" customWidth="1"/>
    <col min="11529" max="11529" width="12.28515625" customWidth="1"/>
    <col min="11530" max="11530" width="14.7109375" customWidth="1"/>
    <col min="11531" max="11531" width="10.140625" customWidth="1"/>
    <col min="11532" max="11532" width="8.5703125" customWidth="1"/>
    <col min="11533" max="11533" width="9.85546875" customWidth="1"/>
    <col min="11534" max="11534" width="15.7109375" customWidth="1"/>
    <col min="11777" max="11777" width="7.140625" customWidth="1"/>
    <col min="11778" max="11778" width="18.5703125" customWidth="1"/>
    <col min="11779" max="11779" width="6.85546875" customWidth="1"/>
    <col min="11780" max="11780" width="9.42578125" customWidth="1"/>
    <col min="11781" max="11781" width="8.42578125" customWidth="1"/>
    <col min="11782" max="11782" width="12.140625" customWidth="1"/>
    <col min="11783" max="11783" width="11" customWidth="1"/>
    <col min="11784" max="11784" width="8.42578125" customWidth="1"/>
    <col min="11785" max="11785" width="12.28515625" customWidth="1"/>
    <col min="11786" max="11786" width="14.7109375" customWidth="1"/>
    <col min="11787" max="11787" width="10.140625" customWidth="1"/>
    <col min="11788" max="11788" width="8.5703125" customWidth="1"/>
    <col min="11789" max="11789" width="9.85546875" customWidth="1"/>
    <col min="11790" max="11790" width="15.7109375" customWidth="1"/>
    <col min="12033" max="12033" width="7.140625" customWidth="1"/>
    <col min="12034" max="12034" width="18.5703125" customWidth="1"/>
    <col min="12035" max="12035" width="6.85546875" customWidth="1"/>
    <col min="12036" max="12036" width="9.42578125" customWidth="1"/>
    <col min="12037" max="12037" width="8.42578125" customWidth="1"/>
    <col min="12038" max="12038" width="12.140625" customWidth="1"/>
    <col min="12039" max="12039" width="11" customWidth="1"/>
    <col min="12040" max="12040" width="8.42578125" customWidth="1"/>
    <col min="12041" max="12041" width="12.28515625" customWidth="1"/>
    <col min="12042" max="12042" width="14.7109375" customWidth="1"/>
    <col min="12043" max="12043" width="10.140625" customWidth="1"/>
    <col min="12044" max="12044" width="8.5703125" customWidth="1"/>
    <col min="12045" max="12045" width="9.85546875" customWidth="1"/>
    <col min="12046" max="12046" width="15.7109375" customWidth="1"/>
    <col min="12289" max="12289" width="7.140625" customWidth="1"/>
    <col min="12290" max="12290" width="18.5703125" customWidth="1"/>
    <col min="12291" max="12291" width="6.85546875" customWidth="1"/>
    <col min="12292" max="12292" width="9.42578125" customWidth="1"/>
    <col min="12293" max="12293" width="8.42578125" customWidth="1"/>
    <col min="12294" max="12294" width="12.140625" customWidth="1"/>
    <col min="12295" max="12295" width="11" customWidth="1"/>
    <col min="12296" max="12296" width="8.42578125" customWidth="1"/>
    <col min="12297" max="12297" width="12.28515625" customWidth="1"/>
    <col min="12298" max="12298" width="14.7109375" customWidth="1"/>
    <col min="12299" max="12299" width="10.140625" customWidth="1"/>
    <col min="12300" max="12300" width="8.5703125" customWidth="1"/>
    <col min="12301" max="12301" width="9.85546875" customWidth="1"/>
    <col min="12302" max="12302" width="15.7109375" customWidth="1"/>
    <col min="12545" max="12545" width="7.140625" customWidth="1"/>
    <col min="12546" max="12546" width="18.5703125" customWidth="1"/>
    <col min="12547" max="12547" width="6.85546875" customWidth="1"/>
    <col min="12548" max="12548" width="9.42578125" customWidth="1"/>
    <col min="12549" max="12549" width="8.42578125" customWidth="1"/>
    <col min="12550" max="12550" width="12.140625" customWidth="1"/>
    <col min="12551" max="12551" width="11" customWidth="1"/>
    <col min="12552" max="12552" width="8.42578125" customWidth="1"/>
    <col min="12553" max="12553" width="12.28515625" customWidth="1"/>
    <col min="12554" max="12554" width="14.7109375" customWidth="1"/>
    <col min="12555" max="12555" width="10.140625" customWidth="1"/>
    <col min="12556" max="12556" width="8.5703125" customWidth="1"/>
    <col min="12557" max="12557" width="9.85546875" customWidth="1"/>
    <col min="12558" max="12558" width="15.7109375" customWidth="1"/>
    <col min="12801" max="12801" width="7.140625" customWidth="1"/>
    <col min="12802" max="12802" width="18.5703125" customWidth="1"/>
    <col min="12803" max="12803" width="6.85546875" customWidth="1"/>
    <col min="12804" max="12804" width="9.42578125" customWidth="1"/>
    <col min="12805" max="12805" width="8.42578125" customWidth="1"/>
    <col min="12806" max="12806" width="12.140625" customWidth="1"/>
    <col min="12807" max="12807" width="11" customWidth="1"/>
    <col min="12808" max="12808" width="8.42578125" customWidth="1"/>
    <col min="12809" max="12809" width="12.28515625" customWidth="1"/>
    <col min="12810" max="12810" width="14.7109375" customWidth="1"/>
    <col min="12811" max="12811" width="10.140625" customWidth="1"/>
    <col min="12812" max="12812" width="8.5703125" customWidth="1"/>
    <col min="12813" max="12813" width="9.85546875" customWidth="1"/>
    <col min="12814" max="12814" width="15.7109375" customWidth="1"/>
    <col min="13057" max="13057" width="7.140625" customWidth="1"/>
    <col min="13058" max="13058" width="18.5703125" customWidth="1"/>
    <col min="13059" max="13059" width="6.85546875" customWidth="1"/>
    <col min="13060" max="13060" width="9.42578125" customWidth="1"/>
    <col min="13061" max="13061" width="8.42578125" customWidth="1"/>
    <col min="13062" max="13062" width="12.140625" customWidth="1"/>
    <col min="13063" max="13063" width="11" customWidth="1"/>
    <col min="13064" max="13064" width="8.42578125" customWidth="1"/>
    <col min="13065" max="13065" width="12.28515625" customWidth="1"/>
    <col min="13066" max="13066" width="14.7109375" customWidth="1"/>
    <col min="13067" max="13067" width="10.140625" customWidth="1"/>
    <col min="13068" max="13068" width="8.5703125" customWidth="1"/>
    <col min="13069" max="13069" width="9.85546875" customWidth="1"/>
    <col min="13070" max="13070" width="15.7109375" customWidth="1"/>
    <col min="13313" max="13313" width="7.140625" customWidth="1"/>
    <col min="13314" max="13314" width="18.5703125" customWidth="1"/>
    <col min="13315" max="13315" width="6.85546875" customWidth="1"/>
    <col min="13316" max="13316" width="9.42578125" customWidth="1"/>
    <col min="13317" max="13317" width="8.42578125" customWidth="1"/>
    <col min="13318" max="13318" width="12.140625" customWidth="1"/>
    <col min="13319" max="13319" width="11" customWidth="1"/>
    <col min="13320" max="13320" width="8.42578125" customWidth="1"/>
    <col min="13321" max="13321" width="12.28515625" customWidth="1"/>
    <col min="13322" max="13322" width="14.7109375" customWidth="1"/>
    <col min="13323" max="13323" width="10.140625" customWidth="1"/>
    <col min="13324" max="13324" width="8.5703125" customWidth="1"/>
    <col min="13325" max="13325" width="9.85546875" customWidth="1"/>
    <col min="13326" max="13326" width="15.7109375" customWidth="1"/>
    <col min="13569" max="13569" width="7.140625" customWidth="1"/>
    <col min="13570" max="13570" width="18.5703125" customWidth="1"/>
    <col min="13571" max="13571" width="6.85546875" customWidth="1"/>
    <col min="13572" max="13572" width="9.42578125" customWidth="1"/>
    <col min="13573" max="13573" width="8.42578125" customWidth="1"/>
    <col min="13574" max="13574" width="12.140625" customWidth="1"/>
    <col min="13575" max="13575" width="11" customWidth="1"/>
    <col min="13576" max="13576" width="8.42578125" customWidth="1"/>
    <col min="13577" max="13577" width="12.28515625" customWidth="1"/>
    <col min="13578" max="13578" width="14.7109375" customWidth="1"/>
    <col min="13579" max="13579" width="10.140625" customWidth="1"/>
    <col min="13580" max="13580" width="8.5703125" customWidth="1"/>
    <col min="13581" max="13581" width="9.85546875" customWidth="1"/>
    <col min="13582" max="13582" width="15.7109375" customWidth="1"/>
    <col min="13825" max="13825" width="7.140625" customWidth="1"/>
    <col min="13826" max="13826" width="18.5703125" customWidth="1"/>
    <col min="13827" max="13827" width="6.85546875" customWidth="1"/>
    <col min="13828" max="13828" width="9.42578125" customWidth="1"/>
    <col min="13829" max="13829" width="8.42578125" customWidth="1"/>
    <col min="13830" max="13830" width="12.140625" customWidth="1"/>
    <col min="13831" max="13831" width="11" customWidth="1"/>
    <col min="13832" max="13832" width="8.42578125" customWidth="1"/>
    <col min="13833" max="13833" width="12.28515625" customWidth="1"/>
    <col min="13834" max="13834" width="14.7109375" customWidth="1"/>
    <col min="13835" max="13835" width="10.140625" customWidth="1"/>
    <col min="13836" max="13836" width="8.5703125" customWidth="1"/>
    <col min="13837" max="13837" width="9.85546875" customWidth="1"/>
    <col min="13838" max="13838" width="15.7109375" customWidth="1"/>
    <col min="14081" max="14081" width="7.140625" customWidth="1"/>
    <col min="14082" max="14082" width="18.5703125" customWidth="1"/>
    <col min="14083" max="14083" width="6.85546875" customWidth="1"/>
    <col min="14084" max="14084" width="9.42578125" customWidth="1"/>
    <col min="14085" max="14085" width="8.42578125" customWidth="1"/>
    <col min="14086" max="14086" width="12.140625" customWidth="1"/>
    <col min="14087" max="14087" width="11" customWidth="1"/>
    <col min="14088" max="14088" width="8.42578125" customWidth="1"/>
    <col min="14089" max="14089" width="12.28515625" customWidth="1"/>
    <col min="14090" max="14090" width="14.7109375" customWidth="1"/>
    <col min="14091" max="14091" width="10.140625" customWidth="1"/>
    <col min="14092" max="14092" width="8.5703125" customWidth="1"/>
    <col min="14093" max="14093" width="9.85546875" customWidth="1"/>
    <col min="14094" max="14094" width="15.7109375" customWidth="1"/>
    <col min="14337" max="14337" width="7.140625" customWidth="1"/>
    <col min="14338" max="14338" width="18.5703125" customWidth="1"/>
    <col min="14339" max="14339" width="6.85546875" customWidth="1"/>
    <col min="14340" max="14340" width="9.42578125" customWidth="1"/>
    <col min="14341" max="14341" width="8.42578125" customWidth="1"/>
    <col min="14342" max="14342" width="12.140625" customWidth="1"/>
    <col min="14343" max="14343" width="11" customWidth="1"/>
    <col min="14344" max="14344" width="8.42578125" customWidth="1"/>
    <col min="14345" max="14345" width="12.28515625" customWidth="1"/>
    <col min="14346" max="14346" width="14.7109375" customWidth="1"/>
    <col min="14347" max="14347" width="10.140625" customWidth="1"/>
    <col min="14348" max="14348" width="8.5703125" customWidth="1"/>
    <col min="14349" max="14349" width="9.85546875" customWidth="1"/>
    <col min="14350" max="14350" width="15.7109375" customWidth="1"/>
    <col min="14593" max="14593" width="7.140625" customWidth="1"/>
    <col min="14594" max="14594" width="18.5703125" customWidth="1"/>
    <col min="14595" max="14595" width="6.85546875" customWidth="1"/>
    <col min="14596" max="14596" width="9.42578125" customWidth="1"/>
    <col min="14597" max="14597" width="8.42578125" customWidth="1"/>
    <col min="14598" max="14598" width="12.140625" customWidth="1"/>
    <col min="14599" max="14599" width="11" customWidth="1"/>
    <col min="14600" max="14600" width="8.42578125" customWidth="1"/>
    <col min="14601" max="14601" width="12.28515625" customWidth="1"/>
    <col min="14602" max="14602" width="14.7109375" customWidth="1"/>
    <col min="14603" max="14603" width="10.140625" customWidth="1"/>
    <col min="14604" max="14604" width="8.5703125" customWidth="1"/>
    <col min="14605" max="14605" width="9.85546875" customWidth="1"/>
    <col min="14606" max="14606" width="15.7109375" customWidth="1"/>
    <col min="14849" max="14849" width="7.140625" customWidth="1"/>
    <col min="14850" max="14850" width="18.5703125" customWidth="1"/>
    <col min="14851" max="14851" width="6.85546875" customWidth="1"/>
    <col min="14852" max="14852" width="9.42578125" customWidth="1"/>
    <col min="14853" max="14853" width="8.42578125" customWidth="1"/>
    <col min="14854" max="14854" width="12.140625" customWidth="1"/>
    <col min="14855" max="14855" width="11" customWidth="1"/>
    <col min="14856" max="14856" width="8.42578125" customWidth="1"/>
    <col min="14857" max="14857" width="12.28515625" customWidth="1"/>
    <col min="14858" max="14858" width="14.7109375" customWidth="1"/>
    <col min="14859" max="14859" width="10.140625" customWidth="1"/>
    <col min="14860" max="14860" width="8.5703125" customWidth="1"/>
    <col min="14861" max="14861" width="9.85546875" customWidth="1"/>
    <col min="14862" max="14862" width="15.7109375" customWidth="1"/>
    <col min="15105" max="15105" width="7.140625" customWidth="1"/>
    <col min="15106" max="15106" width="18.5703125" customWidth="1"/>
    <col min="15107" max="15107" width="6.85546875" customWidth="1"/>
    <col min="15108" max="15108" width="9.42578125" customWidth="1"/>
    <col min="15109" max="15109" width="8.42578125" customWidth="1"/>
    <col min="15110" max="15110" width="12.140625" customWidth="1"/>
    <col min="15111" max="15111" width="11" customWidth="1"/>
    <col min="15112" max="15112" width="8.42578125" customWidth="1"/>
    <col min="15113" max="15113" width="12.28515625" customWidth="1"/>
    <col min="15114" max="15114" width="14.7109375" customWidth="1"/>
    <col min="15115" max="15115" width="10.140625" customWidth="1"/>
    <col min="15116" max="15116" width="8.5703125" customWidth="1"/>
    <col min="15117" max="15117" width="9.85546875" customWidth="1"/>
    <col min="15118" max="15118" width="15.7109375" customWidth="1"/>
    <col min="15361" max="15361" width="7.140625" customWidth="1"/>
    <col min="15362" max="15362" width="18.5703125" customWidth="1"/>
    <col min="15363" max="15363" width="6.85546875" customWidth="1"/>
    <col min="15364" max="15364" width="9.42578125" customWidth="1"/>
    <col min="15365" max="15365" width="8.42578125" customWidth="1"/>
    <col min="15366" max="15366" width="12.140625" customWidth="1"/>
    <col min="15367" max="15367" width="11" customWidth="1"/>
    <col min="15368" max="15368" width="8.42578125" customWidth="1"/>
    <col min="15369" max="15369" width="12.28515625" customWidth="1"/>
    <col min="15370" max="15370" width="14.7109375" customWidth="1"/>
    <col min="15371" max="15371" width="10.140625" customWidth="1"/>
    <col min="15372" max="15372" width="8.5703125" customWidth="1"/>
    <col min="15373" max="15373" width="9.85546875" customWidth="1"/>
    <col min="15374" max="15374" width="15.7109375" customWidth="1"/>
    <col min="15617" max="15617" width="7.140625" customWidth="1"/>
    <col min="15618" max="15618" width="18.5703125" customWidth="1"/>
    <col min="15619" max="15619" width="6.85546875" customWidth="1"/>
    <col min="15620" max="15620" width="9.42578125" customWidth="1"/>
    <col min="15621" max="15621" width="8.42578125" customWidth="1"/>
    <col min="15622" max="15622" width="12.140625" customWidth="1"/>
    <col min="15623" max="15623" width="11" customWidth="1"/>
    <col min="15624" max="15624" width="8.42578125" customWidth="1"/>
    <col min="15625" max="15625" width="12.28515625" customWidth="1"/>
    <col min="15626" max="15626" width="14.7109375" customWidth="1"/>
    <col min="15627" max="15627" width="10.140625" customWidth="1"/>
    <col min="15628" max="15628" width="8.5703125" customWidth="1"/>
    <col min="15629" max="15629" width="9.85546875" customWidth="1"/>
    <col min="15630" max="15630" width="15.7109375" customWidth="1"/>
    <col min="15873" max="15873" width="7.140625" customWidth="1"/>
    <col min="15874" max="15874" width="18.5703125" customWidth="1"/>
    <col min="15875" max="15875" width="6.85546875" customWidth="1"/>
    <col min="15876" max="15876" width="9.42578125" customWidth="1"/>
    <col min="15877" max="15877" width="8.42578125" customWidth="1"/>
    <col min="15878" max="15878" width="12.140625" customWidth="1"/>
    <col min="15879" max="15879" width="11" customWidth="1"/>
    <col min="15880" max="15880" width="8.42578125" customWidth="1"/>
    <col min="15881" max="15881" width="12.28515625" customWidth="1"/>
    <col min="15882" max="15882" width="14.7109375" customWidth="1"/>
    <col min="15883" max="15883" width="10.140625" customWidth="1"/>
    <col min="15884" max="15884" width="8.5703125" customWidth="1"/>
    <col min="15885" max="15885" width="9.85546875" customWidth="1"/>
    <col min="15886" max="15886" width="15.7109375" customWidth="1"/>
    <col min="16129" max="16129" width="7.140625" customWidth="1"/>
    <col min="16130" max="16130" width="18.5703125" customWidth="1"/>
    <col min="16131" max="16131" width="6.85546875" customWidth="1"/>
    <col min="16132" max="16132" width="9.42578125" customWidth="1"/>
    <col min="16133" max="16133" width="8.42578125" customWidth="1"/>
    <col min="16134" max="16134" width="12.140625" customWidth="1"/>
    <col min="16135" max="16135" width="11" customWidth="1"/>
    <col min="16136" max="16136" width="8.42578125" customWidth="1"/>
    <col min="16137" max="16137" width="12.28515625" customWidth="1"/>
    <col min="16138" max="16138" width="14.7109375" customWidth="1"/>
    <col min="16139" max="16139" width="10.140625" customWidth="1"/>
    <col min="16140" max="16140" width="8.5703125" customWidth="1"/>
    <col min="16141" max="16141" width="9.85546875" customWidth="1"/>
    <col min="16142" max="16142" width="15.7109375" customWidth="1"/>
  </cols>
  <sheetData>
    <row r="1" spans="1:14" ht="21" x14ac:dyDescent="0.35">
      <c r="A1" s="1106" t="s">
        <v>1429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x14ac:dyDescent="0.25">
      <c r="A2" s="1107" t="s">
        <v>1430</v>
      </c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2"/>
    </row>
    <row r="3" spans="1:14" ht="15" customHeight="1" x14ac:dyDescent="0.25">
      <c r="A3" s="993" t="s">
        <v>1431</v>
      </c>
      <c r="B3" s="993" t="s">
        <v>1432</v>
      </c>
      <c r="C3" s="993" t="s">
        <v>1433</v>
      </c>
      <c r="D3" s="995" t="s">
        <v>1434</v>
      </c>
      <c r="E3" s="996"/>
      <c r="F3" s="997"/>
      <c r="G3" s="993" t="s">
        <v>1435</v>
      </c>
      <c r="H3" s="995" t="s">
        <v>1436</v>
      </c>
      <c r="I3" s="996"/>
      <c r="J3" s="997"/>
      <c r="K3" s="993" t="s">
        <v>1437</v>
      </c>
      <c r="L3" s="995" t="s">
        <v>287</v>
      </c>
      <c r="M3" s="996"/>
      <c r="N3" s="997"/>
    </row>
    <row r="4" spans="1:14" ht="45" x14ac:dyDescent="0.25">
      <c r="A4" s="994"/>
      <c r="B4" s="994"/>
      <c r="C4" s="994"/>
      <c r="D4" s="676" t="s">
        <v>844</v>
      </c>
      <c r="E4" s="676" t="s">
        <v>1438</v>
      </c>
      <c r="F4" s="676" t="s">
        <v>846</v>
      </c>
      <c r="G4" s="994"/>
      <c r="H4" s="676" t="s">
        <v>844</v>
      </c>
      <c r="I4" s="676" t="s">
        <v>1438</v>
      </c>
      <c r="J4" s="676" t="s">
        <v>846</v>
      </c>
      <c r="K4" s="994"/>
      <c r="L4" s="676" t="s">
        <v>844</v>
      </c>
      <c r="M4" s="676" t="s">
        <v>1438</v>
      </c>
      <c r="N4" s="676" t="s">
        <v>846</v>
      </c>
    </row>
    <row r="5" spans="1:14" ht="30" x14ac:dyDescent="0.25">
      <c r="A5" s="798">
        <v>1</v>
      </c>
      <c r="B5" s="799" t="s">
        <v>1439</v>
      </c>
      <c r="N5" s="800"/>
    </row>
    <row r="6" spans="1:14" x14ac:dyDescent="0.25">
      <c r="A6" s="798">
        <v>1.1000000000000001</v>
      </c>
      <c r="B6" s="798" t="s">
        <v>33</v>
      </c>
      <c r="C6" s="798">
        <v>89</v>
      </c>
      <c r="D6" s="798">
        <v>0</v>
      </c>
      <c r="E6" s="798">
        <v>0</v>
      </c>
      <c r="F6" s="798">
        <v>0</v>
      </c>
      <c r="G6" s="798">
        <v>89</v>
      </c>
      <c r="H6" s="798">
        <v>1</v>
      </c>
      <c r="I6" s="798">
        <v>0.5</v>
      </c>
      <c r="J6" s="798">
        <v>0.5</v>
      </c>
      <c r="K6" s="798">
        <v>178</v>
      </c>
      <c r="L6" s="798">
        <v>1</v>
      </c>
      <c r="M6" s="798">
        <v>0.5</v>
      </c>
      <c r="N6" s="798">
        <v>0.5</v>
      </c>
    </row>
    <row r="7" spans="1:14" x14ac:dyDescent="0.25">
      <c r="A7" s="798"/>
      <c r="B7" s="798" t="s">
        <v>287</v>
      </c>
      <c r="C7" s="798"/>
      <c r="D7" s="798">
        <v>0</v>
      </c>
      <c r="E7" s="798">
        <v>0</v>
      </c>
      <c r="F7" s="798">
        <v>0</v>
      </c>
      <c r="G7" s="798"/>
      <c r="H7" s="798">
        <v>1</v>
      </c>
      <c r="I7" s="798">
        <v>0.5</v>
      </c>
      <c r="J7" s="798">
        <v>0.5</v>
      </c>
      <c r="K7" s="798"/>
      <c r="L7" s="798">
        <v>1</v>
      </c>
      <c r="M7" s="798">
        <v>0.5</v>
      </c>
      <c r="N7" s="798">
        <v>0.5</v>
      </c>
    </row>
    <row r="8" spans="1:14" x14ac:dyDescent="0.25">
      <c r="A8" s="798">
        <v>2</v>
      </c>
      <c r="B8" s="799" t="s">
        <v>1440</v>
      </c>
      <c r="N8" s="800"/>
    </row>
    <row r="9" spans="1:14" x14ac:dyDescent="0.25">
      <c r="A9" s="798">
        <v>2.1</v>
      </c>
      <c r="B9" s="798" t="s">
        <v>22</v>
      </c>
      <c r="C9" s="798">
        <v>138</v>
      </c>
      <c r="D9" s="798">
        <v>0</v>
      </c>
      <c r="E9" s="798">
        <v>0</v>
      </c>
      <c r="F9" s="798">
        <v>0</v>
      </c>
      <c r="G9" s="798">
        <v>138</v>
      </c>
      <c r="H9" s="798">
        <v>2</v>
      </c>
      <c r="I9" s="798">
        <v>0.25</v>
      </c>
      <c r="J9" s="798">
        <v>0.22</v>
      </c>
      <c r="K9" s="798">
        <v>276</v>
      </c>
      <c r="L9" s="798">
        <v>2</v>
      </c>
      <c r="M9" s="798">
        <v>0.25</v>
      </c>
      <c r="N9" s="798">
        <v>0.22</v>
      </c>
    </row>
    <row r="10" spans="1:14" x14ac:dyDescent="0.25">
      <c r="A10" s="798">
        <v>2.2000000000000002</v>
      </c>
      <c r="B10" s="798" t="s">
        <v>15</v>
      </c>
      <c r="C10" s="798">
        <v>1790</v>
      </c>
      <c r="D10" s="798">
        <v>3</v>
      </c>
      <c r="E10" s="798">
        <v>0.56999999999999995</v>
      </c>
      <c r="F10" s="798">
        <v>0.47</v>
      </c>
      <c r="G10" s="798">
        <v>1790</v>
      </c>
      <c r="H10" s="798">
        <v>34</v>
      </c>
      <c r="I10" s="798">
        <v>8.0399999999999991</v>
      </c>
      <c r="J10" s="798">
        <v>6.99</v>
      </c>
      <c r="K10" s="798">
        <v>3580</v>
      </c>
      <c r="L10" s="798">
        <v>37</v>
      </c>
      <c r="M10" s="798">
        <v>8.61</v>
      </c>
      <c r="N10" s="798">
        <v>7.45</v>
      </c>
    </row>
    <row r="11" spans="1:14" x14ac:dyDescent="0.25">
      <c r="A11" s="798"/>
      <c r="B11" s="798" t="s">
        <v>287</v>
      </c>
      <c r="C11" s="798"/>
      <c r="D11" s="798">
        <v>3</v>
      </c>
      <c r="E11" s="798">
        <v>0.56999999999999995</v>
      </c>
      <c r="F11" s="798">
        <v>0.47</v>
      </c>
      <c r="G11" s="798"/>
      <c r="H11" s="798">
        <v>36</v>
      </c>
      <c r="I11" s="798">
        <v>8.2899999999999991</v>
      </c>
      <c r="J11" s="798">
        <v>7.21</v>
      </c>
      <c r="K11" s="798"/>
      <c r="L11" s="798">
        <v>39</v>
      </c>
      <c r="M11" s="798">
        <v>8.86</v>
      </c>
      <c r="N11" s="798">
        <v>7.68</v>
      </c>
    </row>
    <row r="12" spans="1:14" x14ac:dyDescent="0.25">
      <c r="A12" s="798"/>
      <c r="B12" s="801" t="s">
        <v>247</v>
      </c>
      <c r="C12" s="798"/>
      <c r="D12" s="798">
        <v>3</v>
      </c>
      <c r="E12" s="798">
        <v>0.56999999999999995</v>
      </c>
      <c r="F12" s="798">
        <v>0.47</v>
      </c>
      <c r="G12" s="798"/>
      <c r="H12" s="798">
        <v>37</v>
      </c>
      <c r="I12" s="798">
        <v>8.7899999999999991</v>
      </c>
      <c r="J12" s="798">
        <v>7.71</v>
      </c>
      <c r="K12" s="798"/>
      <c r="L12" s="798">
        <v>40</v>
      </c>
      <c r="M12" s="798">
        <v>9.36</v>
      </c>
      <c r="N12" s="798">
        <v>8.18</v>
      </c>
    </row>
  </sheetData>
  <mergeCells count="10">
    <mergeCell ref="A1:N1"/>
    <mergeCell ref="A2:N2"/>
    <mergeCell ref="A3:A4"/>
    <mergeCell ref="B3:B4"/>
    <mergeCell ref="C3:C4"/>
    <mergeCell ref="D3:F3"/>
    <mergeCell ref="G3:G4"/>
    <mergeCell ref="H3:J3"/>
    <mergeCell ref="K3:K4"/>
    <mergeCell ref="L3:N3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O16" sqref="O16"/>
    </sheetView>
  </sheetViews>
  <sheetFormatPr defaultRowHeight="15" x14ac:dyDescent="0.25"/>
  <cols>
    <col min="1" max="1" width="10.42578125" bestFit="1" customWidth="1"/>
    <col min="2" max="2" width="23.7109375" bestFit="1" customWidth="1"/>
    <col min="3" max="3" width="10.7109375" bestFit="1" customWidth="1"/>
    <col min="4" max="4" width="11.85546875" customWidth="1"/>
    <col min="5" max="5" width="13" customWidth="1"/>
    <col min="6" max="6" width="10.7109375" bestFit="1" customWidth="1"/>
    <col min="7" max="7" width="10.85546875" customWidth="1"/>
    <col min="8" max="8" width="14.140625" customWidth="1"/>
    <col min="9" max="9" width="8.85546875" customWidth="1"/>
    <col min="10" max="10" width="12.42578125" customWidth="1"/>
    <col min="11" max="11" width="11" customWidth="1"/>
    <col min="257" max="257" width="10.42578125" bestFit="1" customWidth="1"/>
    <col min="258" max="258" width="23.7109375" bestFit="1" customWidth="1"/>
    <col min="259" max="259" width="10.7109375" bestFit="1" customWidth="1"/>
    <col min="260" max="260" width="11.85546875" customWidth="1"/>
    <col min="261" max="261" width="13" customWidth="1"/>
    <col min="262" max="262" width="10.7109375" bestFit="1" customWidth="1"/>
    <col min="263" max="263" width="10.85546875" customWidth="1"/>
    <col min="264" max="264" width="14.140625" customWidth="1"/>
    <col min="265" max="265" width="8.85546875" customWidth="1"/>
    <col min="266" max="266" width="12.42578125" customWidth="1"/>
    <col min="267" max="267" width="11" customWidth="1"/>
    <col min="513" max="513" width="10.42578125" bestFit="1" customWidth="1"/>
    <col min="514" max="514" width="23.7109375" bestFit="1" customWidth="1"/>
    <col min="515" max="515" width="10.7109375" bestFit="1" customWidth="1"/>
    <col min="516" max="516" width="11.85546875" customWidth="1"/>
    <col min="517" max="517" width="13" customWidth="1"/>
    <col min="518" max="518" width="10.7109375" bestFit="1" customWidth="1"/>
    <col min="519" max="519" width="10.85546875" customWidth="1"/>
    <col min="520" max="520" width="14.140625" customWidth="1"/>
    <col min="521" max="521" width="8.85546875" customWidth="1"/>
    <col min="522" max="522" width="12.42578125" customWidth="1"/>
    <col min="523" max="523" width="11" customWidth="1"/>
    <col min="769" max="769" width="10.42578125" bestFit="1" customWidth="1"/>
    <col min="770" max="770" width="23.7109375" bestFit="1" customWidth="1"/>
    <col min="771" max="771" width="10.7109375" bestFit="1" customWidth="1"/>
    <col min="772" max="772" width="11.85546875" customWidth="1"/>
    <col min="773" max="773" width="13" customWidth="1"/>
    <col min="774" max="774" width="10.7109375" bestFit="1" customWidth="1"/>
    <col min="775" max="775" width="10.85546875" customWidth="1"/>
    <col min="776" max="776" width="14.140625" customWidth="1"/>
    <col min="777" max="777" width="8.85546875" customWidth="1"/>
    <col min="778" max="778" width="12.42578125" customWidth="1"/>
    <col min="779" max="779" width="11" customWidth="1"/>
    <col min="1025" max="1025" width="10.42578125" bestFit="1" customWidth="1"/>
    <col min="1026" max="1026" width="23.7109375" bestFit="1" customWidth="1"/>
    <col min="1027" max="1027" width="10.7109375" bestFit="1" customWidth="1"/>
    <col min="1028" max="1028" width="11.85546875" customWidth="1"/>
    <col min="1029" max="1029" width="13" customWidth="1"/>
    <col min="1030" max="1030" width="10.7109375" bestFit="1" customWidth="1"/>
    <col min="1031" max="1031" width="10.85546875" customWidth="1"/>
    <col min="1032" max="1032" width="14.140625" customWidth="1"/>
    <col min="1033" max="1033" width="8.85546875" customWidth="1"/>
    <col min="1034" max="1034" width="12.42578125" customWidth="1"/>
    <col min="1035" max="1035" width="11" customWidth="1"/>
    <col min="1281" max="1281" width="10.42578125" bestFit="1" customWidth="1"/>
    <col min="1282" max="1282" width="23.7109375" bestFit="1" customWidth="1"/>
    <col min="1283" max="1283" width="10.7109375" bestFit="1" customWidth="1"/>
    <col min="1284" max="1284" width="11.85546875" customWidth="1"/>
    <col min="1285" max="1285" width="13" customWidth="1"/>
    <col min="1286" max="1286" width="10.7109375" bestFit="1" customWidth="1"/>
    <col min="1287" max="1287" width="10.85546875" customWidth="1"/>
    <col min="1288" max="1288" width="14.140625" customWidth="1"/>
    <col min="1289" max="1289" width="8.85546875" customWidth="1"/>
    <col min="1290" max="1290" width="12.42578125" customWidth="1"/>
    <col min="1291" max="1291" width="11" customWidth="1"/>
    <col min="1537" max="1537" width="10.42578125" bestFit="1" customWidth="1"/>
    <col min="1538" max="1538" width="23.7109375" bestFit="1" customWidth="1"/>
    <col min="1539" max="1539" width="10.7109375" bestFit="1" customWidth="1"/>
    <col min="1540" max="1540" width="11.85546875" customWidth="1"/>
    <col min="1541" max="1541" width="13" customWidth="1"/>
    <col min="1542" max="1542" width="10.7109375" bestFit="1" customWidth="1"/>
    <col min="1543" max="1543" width="10.85546875" customWidth="1"/>
    <col min="1544" max="1544" width="14.140625" customWidth="1"/>
    <col min="1545" max="1545" width="8.85546875" customWidth="1"/>
    <col min="1546" max="1546" width="12.42578125" customWidth="1"/>
    <col min="1547" max="1547" width="11" customWidth="1"/>
    <col min="1793" max="1793" width="10.42578125" bestFit="1" customWidth="1"/>
    <col min="1794" max="1794" width="23.7109375" bestFit="1" customWidth="1"/>
    <col min="1795" max="1795" width="10.7109375" bestFit="1" customWidth="1"/>
    <col min="1796" max="1796" width="11.85546875" customWidth="1"/>
    <col min="1797" max="1797" width="13" customWidth="1"/>
    <col min="1798" max="1798" width="10.7109375" bestFit="1" customWidth="1"/>
    <col min="1799" max="1799" width="10.85546875" customWidth="1"/>
    <col min="1800" max="1800" width="14.140625" customWidth="1"/>
    <col min="1801" max="1801" width="8.85546875" customWidth="1"/>
    <col min="1802" max="1802" width="12.42578125" customWidth="1"/>
    <col min="1803" max="1803" width="11" customWidth="1"/>
    <col min="2049" max="2049" width="10.42578125" bestFit="1" customWidth="1"/>
    <col min="2050" max="2050" width="23.7109375" bestFit="1" customWidth="1"/>
    <col min="2051" max="2051" width="10.7109375" bestFit="1" customWidth="1"/>
    <col min="2052" max="2052" width="11.85546875" customWidth="1"/>
    <col min="2053" max="2053" width="13" customWidth="1"/>
    <col min="2054" max="2054" width="10.7109375" bestFit="1" customWidth="1"/>
    <col min="2055" max="2055" width="10.85546875" customWidth="1"/>
    <col min="2056" max="2056" width="14.140625" customWidth="1"/>
    <col min="2057" max="2057" width="8.85546875" customWidth="1"/>
    <col min="2058" max="2058" width="12.42578125" customWidth="1"/>
    <col min="2059" max="2059" width="11" customWidth="1"/>
    <col min="2305" max="2305" width="10.42578125" bestFit="1" customWidth="1"/>
    <col min="2306" max="2306" width="23.7109375" bestFit="1" customWidth="1"/>
    <col min="2307" max="2307" width="10.7109375" bestFit="1" customWidth="1"/>
    <col min="2308" max="2308" width="11.85546875" customWidth="1"/>
    <col min="2309" max="2309" width="13" customWidth="1"/>
    <col min="2310" max="2310" width="10.7109375" bestFit="1" customWidth="1"/>
    <col min="2311" max="2311" width="10.85546875" customWidth="1"/>
    <col min="2312" max="2312" width="14.140625" customWidth="1"/>
    <col min="2313" max="2313" width="8.85546875" customWidth="1"/>
    <col min="2314" max="2314" width="12.42578125" customWidth="1"/>
    <col min="2315" max="2315" width="11" customWidth="1"/>
    <col min="2561" max="2561" width="10.42578125" bestFit="1" customWidth="1"/>
    <col min="2562" max="2562" width="23.7109375" bestFit="1" customWidth="1"/>
    <col min="2563" max="2563" width="10.7109375" bestFit="1" customWidth="1"/>
    <col min="2564" max="2564" width="11.85546875" customWidth="1"/>
    <col min="2565" max="2565" width="13" customWidth="1"/>
    <col min="2566" max="2566" width="10.7109375" bestFit="1" customWidth="1"/>
    <col min="2567" max="2567" width="10.85546875" customWidth="1"/>
    <col min="2568" max="2568" width="14.140625" customWidth="1"/>
    <col min="2569" max="2569" width="8.85546875" customWidth="1"/>
    <col min="2570" max="2570" width="12.42578125" customWidth="1"/>
    <col min="2571" max="2571" width="11" customWidth="1"/>
    <col min="2817" max="2817" width="10.42578125" bestFit="1" customWidth="1"/>
    <col min="2818" max="2818" width="23.7109375" bestFit="1" customWidth="1"/>
    <col min="2819" max="2819" width="10.7109375" bestFit="1" customWidth="1"/>
    <col min="2820" max="2820" width="11.85546875" customWidth="1"/>
    <col min="2821" max="2821" width="13" customWidth="1"/>
    <col min="2822" max="2822" width="10.7109375" bestFit="1" customWidth="1"/>
    <col min="2823" max="2823" width="10.85546875" customWidth="1"/>
    <col min="2824" max="2824" width="14.140625" customWidth="1"/>
    <col min="2825" max="2825" width="8.85546875" customWidth="1"/>
    <col min="2826" max="2826" width="12.42578125" customWidth="1"/>
    <col min="2827" max="2827" width="11" customWidth="1"/>
    <col min="3073" max="3073" width="10.42578125" bestFit="1" customWidth="1"/>
    <col min="3074" max="3074" width="23.7109375" bestFit="1" customWidth="1"/>
    <col min="3075" max="3075" width="10.7109375" bestFit="1" customWidth="1"/>
    <col min="3076" max="3076" width="11.85546875" customWidth="1"/>
    <col min="3077" max="3077" width="13" customWidth="1"/>
    <col min="3078" max="3078" width="10.7109375" bestFit="1" customWidth="1"/>
    <col min="3079" max="3079" width="10.85546875" customWidth="1"/>
    <col min="3080" max="3080" width="14.140625" customWidth="1"/>
    <col min="3081" max="3081" width="8.85546875" customWidth="1"/>
    <col min="3082" max="3082" width="12.42578125" customWidth="1"/>
    <col min="3083" max="3083" width="11" customWidth="1"/>
    <col min="3329" max="3329" width="10.42578125" bestFit="1" customWidth="1"/>
    <col min="3330" max="3330" width="23.7109375" bestFit="1" customWidth="1"/>
    <col min="3331" max="3331" width="10.7109375" bestFit="1" customWidth="1"/>
    <col min="3332" max="3332" width="11.85546875" customWidth="1"/>
    <col min="3333" max="3333" width="13" customWidth="1"/>
    <col min="3334" max="3334" width="10.7109375" bestFit="1" customWidth="1"/>
    <col min="3335" max="3335" width="10.85546875" customWidth="1"/>
    <col min="3336" max="3336" width="14.140625" customWidth="1"/>
    <col min="3337" max="3337" width="8.85546875" customWidth="1"/>
    <col min="3338" max="3338" width="12.42578125" customWidth="1"/>
    <col min="3339" max="3339" width="11" customWidth="1"/>
    <col min="3585" max="3585" width="10.42578125" bestFit="1" customWidth="1"/>
    <col min="3586" max="3586" width="23.7109375" bestFit="1" customWidth="1"/>
    <col min="3587" max="3587" width="10.7109375" bestFit="1" customWidth="1"/>
    <col min="3588" max="3588" width="11.85546875" customWidth="1"/>
    <col min="3589" max="3589" width="13" customWidth="1"/>
    <col min="3590" max="3590" width="10.7109375" bestFit="1" customWidth="1"/>
    <col min="3591" max="3591" width="10.85546875" customWidth="1"/>
    <col min="3592" max="3592" width="14.140625" customWidth="1"/>
    <col min="3593" max="3593" width="8.85546875" customWidth="1"/>
    <col min="3594" max="3594" width="12.42578125" customWidth="1"/>
    <col min="3595" max="3595" width="11" customWidth="1"/>
    <col min="3841" max="3841" width="10.42578125" bestFit="1" customWidth="1"/>
    <col min="3842" max="3842" width="23.7109375" bestFit="1" customWidth="1"/>
    <col min="3843" max="3843" width="10.7109375" bestFit="1" customWidth="1"/>
    <col min="3844" max="3844" width="11.85546875" customWidth="1"/>
    <col min="3845" max="3845" width="13" customWidth="1"/>
    <col min="3846" max="3846" width="10.7109375" bestFit="1" customWidth="1"/>
    <col min="3847" max="3847" width="10.85546875" customWidth="1"/>
    <col min="3848" max="3848" width="14.140625" customWidth="1"/>
    <col min="3849" max="3849" width="8.85546875" customWidth="1"/>
    <col min="3850" max="3850" width="12.42578125" customWidth="1"/>
    <col min="3851" max="3851" width="11" customWidth="1"/>
    <col min="4097" max="4097" width="10.42578125" bestFit="1" customWidth="1"/>
    <col min="4098" max="4098" width="23.7109375" bestFit="1" customWidth="1"/>
    <col min="4099" max="4099" width="10.7109375" bestFit="1" customWidth="1"/>
    <col min="4100" max="4100" width="11.85546875" customWidth="1"/>
    <col min="4101" max="4101" width="13" customWidth="1"/>
    <col min="4102" max="4102" width="10.7109375" bestFit="1" customWidth="1"/>
    <col min="4103" max="4103" width="10.85546875" customWidth="1"/>
    <col min="4104" max="4104" width="14.140625" customWidth="1"/>
    <col min="4105" max="4105" width="8.85546875" customWidth="1"/>
    <col min="4106" max="4106" width="12.42578125" customWidth="1"/>
    <col min="4107" max="4107" width="11" customWidth="1"/>
    <col min="4353" max="4353" width="10.42578125" bestFit="1" customWidth="1"/>
    <col min="4354" max="4354" width="23.7109375" bestFit="1" customWidth="1"/>
    <col min="4355" max="4355" width="10.7109375" bestFit="1" customWidth="1"/>
    <col min="4356" max="4356" width="11.85546875" customWidth="1"/>
    <col min="4357" max="4357" width="13" customWidth="1"/>
    <col min="4358" max="4358" width="10.7109375" bestFit="1" customWidth="1"/>
    <col min="4359" max="4359" width="10.85546875" customWidth="1"/>
    <col min="4360" max="4360" width="14.140625" customWidth="1"/>
    <col min="4361" max="4361" width="8.85546875" customWidth="1"/>
    <col min="4362" max="4362" width="12.42578125" customWidth="1"/>
    <col min="4363" max="4363" width="11" customWidth="1"/>
    <col min="4609" max="4609" width="10.42578125" bestFit="1" customWidth="1"/>
    <col min="4610" max="4610" width="23.7109375" bestFit="1" customWidth="1"/>
    <col min="4611" max="4611" width="10.7109375" bestFit="1" customWidth="1"/>
    <col min="4612" max="4612" width="11.85546875" customWidth="1"/>
    <col min="4613" max="4613" width="13" customWidth="1"/>
    <col min="4614" max="4614" width="10.7109375" bestFit="1" customWidth="1"/>
    <col min="4615" max="4615" width="10.85546875" customWidth="1"/>
    <col min="4616" max="4616" width="14.140625" customWidth="1"/>
    <col min="4617" max="4617" width="8.85546875" customWidth="1"/>
    <col min="4618" max="4618" width="12.42578125" customWidth="1"/>
    <col min="4619" max="4619" width="11" customWidth="1"/>
    <col min="4865" max="4865" width="10.42578125" bestFit="1" customWidth="1"/>
    <col min="4866" max="4866" width="23.7109375" bestFit="1" customWidth="1"/>
    <col min="4867" max="4867" width="10.7109375" bestFit="1" customWidth="1"/>
    <col min="4868" max="4868" width="11.85546875" customWidth="1"/>
    <col min="4869" max="4869" width="13" customWidth="1"/>
    <col min="4870" max="4870" width="10.7109375" bestFit="1" customWidth="1"/>
    <col min="4871" max="4871" width="10.85546875" customWidth="1"/>
    <col min="4872" max="4872" width="14.140625" customWidth="1"/>
    <col min="4873" max="4873" width="8.85546875" customWidth="1"/>
    <col min="4874" max="4874" width="12.42578125" customWidth="1"/>
    <col min="4875" max="4875" width="11" customWidth="1"/>
    <col min="5121" max="5121" width="10.42578125" bestFit="1" customWidth="1"/>
    <col min="5122" max="5122" width="23.7109375" bestFit="1" customWidth="1"/>
    <col min="5123" max="5123" width="10.7109375" bestFit="1" customWidth="1"/>
    <col min="5124" max="5124" width="11.85546875" customWidth="1"/>
    <col min="5125" max="5125" width="13" customWidth="1"/>
    <col min="5126" max="5126" width="10.7109375" bestFit="1" customWidth="1"/>
    <col min="5127" max="5127" width="10.85546875" customWidth="1"/>
    <col min="5128" max="5128" width="14.140625" customWidth="1"/>
    <col min="5129" max="5129" width="8.85546875" customWidth="1"/>
    <col min="5130" max="5130" width="12.42578125" customWidth="1"/>
    <col min="5131" max="5131" width="11" customWidth="1"/>
    <col min="5377" max="5377" width="10.42578125" bestFit="1" customWidth="1"/>
    <col min="5378" max="5378" width="23.7109375" bestFit="1" customWidth="1"/>
    <col min="5379" max="5379" width="10.7109375" bestFit="1" customWidth="1"/>
    <col min="5380" max="5380" width="11.85546875" customWidth="1"/>
    <col min="5381" max="5381" width="13" customWidth="1"/>
    <col min="5382" max="5382" width="10.7109375" bestFit="1" customWidth="1"/>
    <col min="5383" max="5383" width="10.85546875" customWidth="1"/>
    <col min="5384" max="5384" width="14.140625" customWidth="1"/>
    <col min="5385" max="5385" width="8.85546875" customWidth="1"/>
    <col min="5386" max="5386" width="12.42578125" customWidth="1"/>
    <col min="5387" max="5387" width="11" customWidth="1"/>
    <col min="5633" max="5633" width="10.42578125" bestFit="1" customWidth="1"/>
    <col min="5634" max="5634" width="23.7109375" bestFit="1" customWidth="1"/>
    <col min="5635" max="5635" width="10.7109375" bestFit="1" customWidth="1"/>
    <col min="5636" max="5636" width="11.85546875" customWidth="1"/>
    <col min="5637" max="5637" width="13" customWidth="1"/>
    <col min="5638" max="5638" width="10.7109375" bestFit="1" customWidth="1"/>
    <col min="5639" max="5639" width="10.85546875" customWidth="1"/>
    <col min="5640" max="5640" width="14.140625" customWidth="1"/>
    <col min="5641" max="5641" width="8.85546875" customWidth="1"/>
    <col min="5642" max="5642" width="12.42578125" customWidth="1"/>
    <col min="5643" max="5643" width="11" customWidth="1"/>
    <col min="5889" max="5889" width="10.42578125" bestFit="1" customWidth="1"/>
    <col min="5890" max="5890" width="23.7109375" bestFit="1" customWidth="1"/>
    <col min="5891" max="5891" width="10.7109375" bestFit="1" customWidth="1"/>
    <col min="5892" max="5892" width="11.85546875" customWidth="1"/>
    <col min="5893" max="5893" width="13" customWidth="1"/>
    <col min="5894" max="5894" width="10.7109375" bestFit="1" customWidth="1"/>
    <col min="5895" max="5895" width="10.85546875" customWidth="1"/>
    <col min="5896" max="5896" width="14.140625" customWidth="1"/>
    <col min="5897" max="5897" width="8.85546875" customWidth="1"/>
    <col min="5898" max="5898" width="12.42578125" customWidth="1"/>
    <col min="5899" max="5899" width="11" customWidth="1"/>
    <col min="6145" max="6145" width="10.42578125" bestFit="1" customWidth="1"/>
    <col min="6146" max="6146" width="23.7109375" bestFit="1" customWidth="1"/>
    <col min="6147" max="6147" width="10.7109375" bestFit="1" customWidth="1"/>
    <col min="6148" max="6148" width="11.85546875" customWidth="1"/>
    <col min="6149" max="6149" width="13" customWidth="1"/>
    <col min="6150" max="6150" width="10.7109375" bestFit="1" customWidth="1"/>
    <col min="6151" max="6151" width="10.85546875" customWidth="1"/>
    <col min="6152" max="6152" width="14.140625" customWidth="1"/>
    <col min="6153" max="6153" width="8.85546875" customWidth="1"/>
    <col min="6154" max="6154" width="12.42578125" customWidth="1"/>
    <col min="6155" max="6155" width="11" customWidth="1"/>
    <col min="6401" max="6401" width="10.42578125" bestFit="1" customWidth="1"/>
    <col min="6402" max="6402" width="23.7109375" bestFit="1" customWidth="1"/>
    <col min="6403" max="6403" width="10.7109375" bestFit="1" customWidth="1"/>
    <col min="6404" max="6404" width="11.85546875" customWidth="1"/>
    <col min="6405" max="6405" width="13" customWidth="1"/>
    <col min="6406" max="6406" width="10.7109375" bestFit="1" customWidth="1"/>
    <col min="6407" max="6407" width="10.85546875" customWidth="1"/>
    <col min="6408" max="6408" width="14.140625" customWidth="1"/>
    <col min="6409" max="6409" width="8.85546875" customWidth="1"/>
    <col min="6410" max="6410" width="12.42578125" customWidth="1"/>
    <col min="6411" max="6411" width="11" customWidth="1"/>
    <col min="6657" max="6657" width="10.42578125" bestFit="1" customWidth="1"/>
    <col min="6658" max="6658" width="23.7109375" bestFit="1" customWidth="1"/>
    <col min="6659" max="6659" width="10.7109375" bestFit="1" customWidth="1"/>
    <col min="6660" max="6660" width="11.85546875" customWidth="1"/>
    <col min="6661" max="6661" width="13" customWidth="1"/>
    <col min="6662" max="6662" width="10.7109375" bestFit="1" customWidth="1"/>
    <col min="6663" max="6663" width="10.85546875" customWidth="1"/>
    <col min="6664" max="6664" width="14.140625" customWidth="1"/>
    <col min="6665" max="6665" width="8.85546875" customWidth="1"/>
    <col min="6666" max="6666" width="12.42578125" customWidth="1"/>
    <col min="6667" max="6667" width="11" customWidth="1"/>
    <col min="6913" max="6913" width="10.42578125" bestFit="1" customWidth="1"/>
    <col min="6914" max="6914" width="23.7109375" bestFit="1" customWidth="1"/>
    <col min="6915" max="6915" width="10.7109375" bestFit="1" customWidth="1"/>
    <col min="6916" max="6916" width="11.85546875" customWidth="1"/>
    <col min="6917" max="6917" width="13" customWidth="1"/>
    <col min="6918" max="6918" width="10.7109375" bestFit="1" customWidth="1"/>
    <col min="6919" max="6919" width="10.85546875" customWidth="1"/>
    <col min="6920" max="6920" width="14.140625" customWidth="1"/>
    <col min="6921" max="6921" width="8.85546875" customWidth="1"/>
    <col min="6922" max="6922" width="12.42578125" customWidth="1"/>
    <col min="6923" max="6923" width="11" customWidth="1"/>
    <col min="7169" max="7169" width="10.42578125" bestFit="1" customWidth="1"/>
    <col min="7170" max="7170" width="23.7109375" bestFit="1" customWidth="1"/>
    <col min="7171" max="7171" width="10.7109375" bestFit="1" customWidth="1"/>
    <col min="7172" max="7172" width="11.85546875" customWidth="1"/>
    <col min="7173" max="7173" width="13" customWidth="1"/>
    <col min="7174" max="7174" width="10.7109375" bestFit="1" customWidth="1"/>
    <col min="7175" max="7175" width="10.85546875" customWidth="1"/>
    <col min="7176" max="7176" width="14.140625" customWidth="1"/>
    <col min="7177" max="7177" width="8.85546875" customWidth="1"/>
    <col min="7178" max="7178" width="12.42578125" customWidth="1"/>
    <col min="7179" max="7179" width="11" customWidth="1"/>
    <col min="7425" max="7425" width="10.42578125" bestFit="1" customWidth="1"/>
    <col min="7426" max="7426" width="23.7109375" bestFit="1" customWidth="1"/>
    <col min="7427" max="7427" width="10.7109375" bestFit="1" customWidth="1"/>
    <col min="7428" max="7428" width="11.85546875" customWidth="1"/>
    <col min="7429" max="7429" width="13" customWidth="1"/>
    <col min="7430" max="7430" width="10.7109375" bestFit="1" customWidth="1"/>
    <col min="7431" max="7431" width="10.85546875" customWidth="1"/>
    <col min="7432" max="7432" width="14.140625" customWidth="1"/>
    <col min="7433" max="7433" width="8.85546875" customWidth="1"/>
    <col min="7434" max="7434" width="12.42578125" customWidth="1"/>
    <col min="7435" max="7435" width="11" customWidth="1"/>
    <col min="7681" max="7681" width="10.42578125" bestFit="1" customWidth="1"/>
    <col min="7682" max="7682" width="23.7109375" bestFit="1" customWidth="1"/>
    <col min="7683" max="7683" width="10.7109375" bestFit="1" customWidth="1"/>
    <col min="7684" max="7684" width="11.85546875" customWidth="1"/>
    <col min="7685" max="7685" width="13" customWidth="1"/>
    <col min="7686" max="7686" width="10.7109375" bestFit="1" customWidth="1"/>
    <col min="7687" max="7687" width="10.85546875" customWidth="1"/>
    <col min="7688" max="7688" width="14.140625" customWidth="1"/>
    <col min="7689" max="7689" width="8.85546875" customWidth="1"/>
    <col min="7690" max="7690" width="12.42578125" customWidth="1"/>
    <col min="7691" max="7691" width="11" customWidth="1"/>
    <col min="7937" max="7937" width="10.42578125" bestFit="1" customWidth="1"/>
    <col min="7938" max="7938" width="23.7109375" bestFit="1" customWidth="1"/>
    <col min="7939" max="7939" width="10.7109375" bestFit="1" customWidth="1"/>
    <col min="7940" max="7940" width="11.85546875" customWidth="1"/>
    <col min="7941" max="7941" width="13" customWidth="1"/>
    <col min="7942" max="7942" width="10.7109375" bestFit="1" customWidth="1"/>
    <col min="7943" max="7943" width="10.85546875" customWidth="1"/>
    <col min="7944" max="7944" width="14.140625" customWidth="1"/>
    <col min="7945" max="7945" width="8.85546875" customWidth="1"/>
    <col min="7946" max="7946" width="12.42578125" customWidth="1"/>
    <col min="7947" max="7947" width="11" customWidth="1"/>
    <col min="8193" max="8193" width="10.42578125" bestFit="1" customWidth="1"/>
    <col min="8194" max="8194" width="23.7109375" bestFit="1" customWidth="1"/>
    <col min="8195" max="8195" width="10.7109375" bestFit="1" customWidth="1"/>
    <col min="8196" max="8196" width="11.85546875" customWidth="1"/>
    <col min="8197" max="8197" width="13" customWidth="1"/>
    <col min="8198" max="8198" width="10.7109375" bestFit="1" customWidth="1"/>
    <col min="8199" max="8199" width="10.85546875" customWidth="1"/>
    <col min="8200" max="8200" width="14.140625" customWidth="1"/>
    <col min="8201" max="8201" width="8.85546875" customWidth="1"/>
    <col min="8202" max="8202" width="12.42578125" customWidth="1"/>
    <col min="8203" max="8203" width="11" customWidth="1"/>
    <col min="8449" max="8449" width="10.42578125" bestFit="1" customWidth="1"/>
    <col min="8450" max="8450" width="23.7109375" bestFit="1" customWidth="1"/>
    <col min="8451" max="8451" width="10.7109375" bestFit="1" customWidth="1"/>
    <col min="8452" max="8452" width="11.85546875" customWidth="1"/>
    <col min="8453" max="8453" width="13" customWidth="1"/>
    <col min="8454" max="8454" width="10.7109375" bestFit="1" customWidth="1"/>
    <col min="8455" max="8455" width="10.85546875" customWidth="1"/>
    <col min="8456" max="8456" width="14.140625" customWidth="1"/>
    <col min="8457" max="8457" width="8.85546875" customWidth="1"/>
    <col min="8458" max="8458" width="12.42578125" customWidth="1"/>
    <col min="8459" max="8459" width="11" customWidth="1"/>
    <col min="8705" max="8705" width="10.42578125" bestFit="1" customWidth="1"/>
    <col min="8706" max="8706" width="23.7109375" bestFit="1" customWidth="1"/>
    <col min="8707" max="8707" width="10.7109375" bestFit="1" customWidth="1"/>
    <col min="8708" max="8708" width="11.85546875" customWidth="1"/>
    <col min="8709" max="8709" width="13" customWidth="1"/>
    <col min="8710" max="8710" width="10.7109375" bestFit="1" customWidth="1"/>
    <col min="8711" max="8711" width="10.85546875" customWidth="1"/>
    <col min="8712" max="8712" width="14.140625" customWidth="1"/>
    <col min="8713" max="8713" width="8.85546875" customWidth="1"/>
    <col min="8714" max="8714" width="12.42578125" customWidth="1"/>
    <col min="8715" max="8715" width="11" customWidth="1"/>
    <col min="8961" max="8961" width="10.42578125" bestFit="1" customWidth="1"/>
    <col min="8962" max="8962" width="23.7109375" bestFit="1" customWidth="1"/>
    <col min="8963" max="8963" width="10.7109375" bestFit="1" customWidth="1"/>
    <col min="8964" max="8964" width="11.85546875" customWidth="1"/>
    <col min="8965" max="8965" width="13" customWidth="1"/>
    <col min="8966" max="8966" width="10.7109375" bestFit="1" customWidth="1"/>
    <col min="8967" max="8967" width="10.85546875" customWidth="1"/>
    <col min="8968" max="8968" width="14.140625" customWidth="1"/>
    <col min="8969" max="8969" width="8.85546875" customWidth="1"/>
    <col min="8970" max="8970" width="12.42578125" customWidth="1"/>
    <col min="8971" max="8971" width="11" customWidth="1"/>
    <col min="9217" max="9217" width="10.42578125" bestFit="1" customWidth="1"/>
    <col min="9218" max="9218" width="23.7109375" bestFit="1" customWidth="1"/>
    <col min="9219" max="9219" width="10.7109375" bestFit="1" customWidth="1"/>
    <col min="9220" max="9220" width="11.85546875" customWidth="1"/>
    <col min="9221" max="9221" width="13" customWidth="1"/>
    <col min="9222" max="9222" width="10.7109375" bestFit="1" customWidth="1"/>
    <col min="9223" max="9223" width="10.85546875" customWidth="1"/>
    <col min="9224" max="9224" width="14.140625" customWidth="1"/>
    <col min="9225" max="9225" width="8.85546875" customWidth="1"/>
    <col min="9226" max="9226" width="12.42578125" customWidth="1"/>
    <col min="9227" max="9227" width="11" customWidth="1"/>
    <col min="9473" max="9473" width="10.42578125" bestFit="1" customWidth="1"/>
    <col min="9474" max="9474" width="23.7109375" bestFit="1" customWidth="1"/>
    <col min="9475" max="9475" width="10.7109375" bestFit="1" customWidth="1"/>
    <col min="9476" max="9476" width="11.85546875" customWidth="1"/>
    <col min="9477" max="9477" width="13" customWidth="1"/>
    <col min="9478" max="9478" width="10.7109375" bestFit="1" customWidth="1"/>
    <col min="9479" max="9479" width="10.85546875" customWidth="1"/>
    <col min="9480" max="9480" width="14.140625" customWidth="1"/>
    <col min="9481" max="9481" width="8.85546875" customWidth="1"/>
    <col min="9482" max="9482" width="12.42578125" customWidth="1"/>
    <col min="9483" max="9483" width="11" customWidth="1"/>
    <col min="9729" max="9729" width="10.42578125" bestFit="1" customWidth="1"/>
    <col min="9730" max="9730" width="23.7109375" bestFit="1" customWidth="1"/>
    <col min="9731" max="9731" width="10.7109375" bestFit="1" customWidth="1"/>
    <col min="9732" max="9732" width="11.85546875" customWidth="1"/>
    <col min="9733" max="9733" width="13" customWidth="1"/>
    <col min="9734" max="9734" width="10.7109375" bestFit="1" customWidth="1"/>
    <col min="9735" max="9735" width="10.85546875" customWidth="1"/>
    <col min="9736" max="9736" width="14.140625" customWidth="1"/>
    <col min="9737" max="9737" width="8.85546875" customWidth="1"/>
    <col min="9738" max="9738" width="12.42578125" customWidth="1"/>
    <col min="9739" max="9739" width="11" customWidth="1"/>
    <col min="9985" max="9985" width="10.42578125" bestFit="1" customWidth="1"/>
    <col min="9986" max="9986" width="23.7109375" bestFit="1" customWidth="1"/>
    <col min="9987" max="9987" width="10.7109375" bestFit="1" customWidth="1"/>
    <col min="9988" max="9988" width="11.85546875" customWidth="1"/>
    <col min="9989" max="9989" width="13" customWidth="1"/>
    <col min="9990" max="9990" width="10.7109375" bestFit="1" customWidth="1"/>
    <col min="9991" max="9991" width="10.85546875" customWidth="1"/>
    <col min="9992" max="9992" width="14.140625" customWidth="1"/>
    <col min="9993" max="9993" width="8.85546875" customWidth="1"/>
    <col min="9994" max="9994" width="12.42578125" customWidth="1"/>
    <col min="9995" max="9995" width="11" customWidth="1"/>
    <col min="10241" max="10241" width="10.42578125" bestFit="1" customWidth="1"/>
    <col min="10242" max="10242" width="23.7109375" bestFit="1" customWidth="1"/>
    <col min="10243" max="10243" width="10.7109375" bestFit="1" customWidth="1"/>
    <col min="10244" max="10244" width="11.85546875" customWidth="1"/>
    <col min="10245" max="10245" width="13" customWidth="1"/>
    <col min="10246" max="10246" width="10.7109375" bestFit="1" customWidth="1"/>
    <col min="10247" max="10247" width="10.85546875" customWidth="1"/>
    <col min="10248" max="10248" width="14.140625" customWidth="1"/>
    <col min="10249" max="10249" width="8.85546875" customWidth="1"/>
    <col min="10250" max="10250" width="12.42578125" customWidth="1"/>
    <col min="10251" max="10251" width="11" customWidth="1"/>
    <col min="10497" max="10497" width="10.42578125" bestFit="1" customWidth="1"/>
    <col min="10498" max="10498" width="23.7109375" bestFit="1" customWidth="1"/>
    <col min="10499" max="10499" width="10.7109375" bestFit="1" customWidth="1"/>
    <col min="10500" max="10500" width="11.85546875" customWidth="1"/>
    <col min="10501" max="10501" width="13" customWidth="1"/>
    <col min="10502" max="10502" width="10.7109375" bestFit="1" customWidth="1"/>
    <col min="10503" max="10503" width="10.85546875" customWidth="1"/>
    <col min="10504" max="10504" width="14.140625" customWidth="1"/>
    <col min="10505" max="10505" width="8.85546875" customWidth="1"/>
    <col min="10506" max="10506" width="12.42578125" customWidth="1"/>
    <col min="10507" max="10507" width="11" customWidth="1"/>
    <col min="10753" max="10753" width="10.42578125" bestFit="1" customWidth="1"/>
    <col min="10754" max="10754" width="23.7109375" bestFit="1" customWidth="1"/>
    <col min="10755" max="10755" width="10.7109375" bestFit="1" customWidth="1"/>
    <col min="10756" max="10756" width="11.85546875" customWidth="1"/>
    <col min="10757" max="10757" width="13" customWidth="1"/>
    <col min="10758" max="10758" width="10.7109375" bestFit="1" customWidth="1"/>
    <col min="10759" max="10759" width="10.85546875" customWidth="1"/>
    <col min="10760" max="10760" width="14.140625" customWidth="1"/>
    <col min="10761" max="10761" width="8.85546875" customWidth="1"/>
    <col min="10762" max="10762" width="12.42578125" customWidth="1"/>
    <col min="10763" max="10763" width="11" customWidth="1"/>
    <col min="11009" max="11009" width="10.42578125" bestFit="1" customWidth="1"/>
    <col min="11010" max="11010" width="23.7109375" bestFit="1" customWidth="1"/>
    <col min="11011" max="11011" width="10.7109375" bestFit="1" customWidth="1"/>
    <col min="11012" max="11012" width="11.85546875" customWidth="1"/>
    <col min="11013" max="11013" width="13" customWidth="1"/>
    <col min="11014" max="11014" width="10.7109375" bestFit="1" customWidth="1"/>
    <col min="11015" max="11015" width="10.85546875" customWidth="1"/>
    <col min="11016" max="11016" width="14.140625" customWidth="1"/>
    <col min="11017" max="11017" width="8.85546875" customWidth="1"/>
    <col min="11018" max="11018" width="12.42578125" customWidth="1"/>
    <col min="11019" max="11019" width="11" customWidth="1"/>
    <col min="11265" max="11265" width="10.42578125" bestFit="1" customWidth="1"/>
    <col min="11266" max="11266" width="23.7109375" bestFit="1" customWidth="1"/>
    <col min="11267" max="11267" width="10.7109375" bestFit="1" customWidth="1"/>
    <col min="11268" max="11268" width="11.85546875" customWidth="1"/>
    <col min="11269" max="11269" width="13" customWidth="1"/>
    <col min="11270" max="11270" width="10.7109375" bestFit="1" customWidth="1"/>
    <col min="11271" max="11271" width="10.85546875" customWidth="1"/>
    <col min="11272" max="11272" width="14.140625" customWidth="1"/>
    <col min="11273" max="11273" width="8.85546875" customWidth="1"/>
    <col min="11274" max="11274" width="12.42578125" customWidth="1"/>
    <col min="11275" max="11275" width="11" customWidth="1"/>
    <col min="11521" max="11521" width="10.42578125" bestFit="1" customWidth="1"/>
    <col min="11522" max="11522" width="23.7109375" bestFit="1" customWidth="1"/>
    <col min="11523" max="11523" width="10.7109375" bestFit="1" customWidth="1"/>
    <col min="11524" max="11524" width="11.85546875" customWidth="1"/>
    <col min="11525" max="11525" width="13" customWidth="1"/>
    <col min="11526" max="11526" width="10.7109375" bestFit="1" customWidth="1"/>
    <col min="11527" max="11527" width="10.85546875" customWidth="1"/>
    <col min="11528" max="11528" width="14.140625" customWidth="1"/>
    <col min="11529" max="11529" width="8.85546875" customWidth="1"/>
    <col min="11530" max="11530" width="12.42578125" customWidth="1"/>
    <col min="11531" max="11531" width="11" customWidth="1"/>
    <col min="11777" max="11777" width="10.42578125" bestFit="1" customWidth="1"/>
    <col min="11778" max="11778" width="23.7109375" bestFit="1" customWidth="1"/>
    <col min="11779" max="11779" width="10.7109375" bestFit="1" customWidth="1"/>
    <col min="11780" max="11780" width="11.85546875" customWidth="1"/>
    <col min="11781" max="11781" width="13" customWidth="1"/>
    <col min="11782" max="11782" width="10.7109375" bestFit="1" customWidth="1"/>
    <col min="11783" max="11783" width="10.85546875" customWidth="1"/>
    <col min="11784" max="11784" width="14.140625" customWidth="1"/>
    <col min="11785" max="11785" width="8.85546875" customWidth="1"/>
    <col min="11786" max="11786" width="12.42578125" customWidth="1"/>
    <col min="11787" max="11787" width="11" customWidth="1"/>
    <col min="12033" max="12033" width="10.42578125" bestFit="1" customWidth="1"/>
    <col min="12034" max="12034" width="23.7109375" bestFit="1" customWidth="1"/>
    <col min="12035" max="12035" width="10.7109375" bestFit="1" customWidth="1"/>
    <col min="12036" max="12036" width="11.85546875" customWidth="1"/>
    <col min="12037" max="12037" width="13" customWidth="1"/>
    <col min="12038" max="12038" width="10.7109375" bestFit="1" customWidth="1"/>
    <col min="12039" max="12039" width="10.85546875" customWidth="1"/>
    <col min="12040" max="12040" width="14.140625" customWidth="1"/>
    <col min="12041" max="12041" width="8.85546875" customWidth="1"/>
    <col min="12042" max="12042" width="12.42578125" customWidth="1"/>
    <col min="12043" max="12043" width="11" customWidth="1"/>
    <col min="12289" max="12289" width="10.42578125" bestFit="1" customWidth="1"/>
    <col min="12290" max="12290" width="23.7109375" bestFit="1" customWidth="1"/>
    <col min="12291" max="12291" width="10.7109375" bestFit="1" customWidth="1"/>
    <col min="12292" max="12292" width="11.85546875" customWidth="1"/>
    <col min="12293" max="12293" width="13" customWidth="1"/>
    <col min="12294" max="12294" width="10.7109375" bestFit="1" customWidth="1"/>
    <col min="12295" max="12295" width="10.85546875" customWidth="1"/>
    <col min="12296" max="12296" width="14.140625" customWidth="1"/>
    <col min="12297" max="12297" width="8.85546875" customWidth="1"/>
    <col min="12298" max="12298" width="12.42578125" customWidth="1"/>
    <col min="12299" max="12299" width="11" customWidth="1"/>
    <col min="12545" max="12545" width="10.42578125" bestFit="1" customWidth="1"/>
    <col min="12546" max="12546" width="23.7109375" bestFit="1" customWidth="1"/>
    <col min="12547" max="12547" width="10.7109375" bestFit="1" customWidth="1"/>
    <col min="12548" max="12548" width="11.85546875" customWidth="1"/>
    <col min="12549" max="12549" width="13" customWidth="1"/>
    <col min="12550" max="12550" width="10.7109375" bestFit="1" customWidth="1"/>
    <col min="12551" max="12551" width="10.85546875" customWidth="1"/>
    <col min="12552" max="12552" width="14.140625" customWidth="1"/>
    <col min="12553" max="12553" width="8.85546875" customWidth="1"/>
    <col min="12554" max="12554" width="12.42578125" customWidth="1"/>
    <col min="12555" max="12555" width="11" customWidth="1"/>
    <col min="12801" max="12801" width="10.42578125" bestFit="1" customWidth="1"/>
    <col min="12802" max="12802" width="23.7109375" bestFit="1" customWidth="1"/>
    <col min="12803" max="12803" width="10.7109375" bestFit="1" customWidth="1"/>
    <col min="12804" max="12804" width="11.85546875" customWidth="1"/>
    <col min="12805" max="12805" width="13" customWidth="1"/>
    <col min="12806" max="12806" width="10.7109375" bestFit="1" customWidth="1"/>
    <col min="12807" max="12807" width="10.85546875" customWidth="1"/>
    <col min="12808" max="12808" width="14.140625" customWidth="1"/>
    <col min="12809" max="12809" width="8.85546875" customWidth="1"/>
    <col min="12810" max="12810" width="12.42578125" customWidth="1"/>
    <col min="12811" max="12811" width="11" customWidth="1"/>
    <col min="13057" max="13057" width="10.42578125" bestFit="1" customWidth="1"/>
    <col min="13058" max="13058" width="23.7109375" bestFit="1" customWidth="1"/>
    <col min="13059" max="13059" width="10.7109375" bestFit="1" customWidth="1"/>
    <col min="13060" max="13060" width="11.85546875" customWidth="1"/>
    <col min="13061" max="13061" width="13" customWidth="1"/>
    <col min="13062" max="13062" width="10.7109375" bestFit="1" customWidth="1"/>
    <col min="13063" max="13063" width="10.85546875" customWidth="1"/>
    <col min="13064" max="13064" width="14.140625" customWidth="1"/>
    <col min="13065" max="13065" width="8.85546875" customWidth="1"/>
    <col min="13066" max="13066" width="12.42578125" customWidth="1"/>
    <col min="13067" max="13067" width="11" customWidth="1"/>
    <col min="13313" max="13313" width="10.42578125" bestFit="1" customWidth="1"/>
    <col min="13314" max="13314" width="23.7109375" bestFit="1" customWidth="1"/>
    <col min="13315" max="13315" width="10.7109375" bestFit="1" customWidth="1"/>
    <col min="13316" max="13316" width="11.85546875" customWidth="1"/>
    <col min="13317" max="13317" width="13" customWidth="1"/>
    <col min="13318" max="13318" width="10.7109375" bestFit="1" customWidth="1"/>
    <col min="13319" max="13319" width="10.85546875" customWidth="1"/>
    <col min="13320" max="13320" width="14.140625" customWidth="1"/>
    <col min="13321" max="13321" width="8.85546875" customWidth="1"/>
    <col min="13322" max="13322" width="12.42578125" customWidth="1"/>
    <col min="13323" max="13323" width="11" customWidth="1"/>
    <col min="13569" max="13569" width="10.42578125" bestFit="1" customWidth="1"/>
    <col min="13570" max="13570" width="23.7109375" bestFit="1" customWidth="1"/>
    <col min="13571" max="13571" width="10.7109375" bestFit="1" customWidth="1"/>
    <col min="13572" max="13572" width="11.85546875" customWidth="1"/>
    <col min="13573" max="13573" width="13" customWidth="1"/>
    <col min="13574" max="13574" width="10.7109375" bestFit="1" customWidth="1"/>
    <col min="13575" max="13575" width="10.85546875" customWidth="1"/>
    <col min="13576" max="13576" width="14.140625" customWidth="1"/>
    <col min="13577" max="13577" width="8.85546875" customWidth="1"/>
    <col min="13578" max="13578" width="12.42578125" customWidth="1"/>
    <col min="13579" max="13579" width="11" customWidth="1"/>
    <col min="13825" max="13825" width="10.42578125" bestFit="1" customWidth="1"/>
    <col min="13826" max="13826" width="23.7109375" bestFit="1" customWidth="1"/>
    <col min="13827" max="13827" width="10.7109375" bestFit="1" customWidth="1"/>
    <col min="13828" max="13828" width="11.85546875" customWidth="1"/>
    <col min="13829" max="13829" width="13" customWidth="1"/>
    <col min="13830" max="13830" width="10.7109375" bestFit="1" customWidth="1"/>
    <col min="13831" max="13831" width="10.85546875" customWidth="1"/>
    <col min="13832" max="13832" width="14.140625" customWidth="1"/>
    <col min="13833" max="13833" width="8.85546875" customWidth="1"/>
    <col min="13834" max="13834" width="12.42578125" customWidth="1"/>
    <col min="13835" max="13835" width="11" customWidth="1"/>
    <col min="14081" max="14081" width="10.42578125" bestFit="1" customWidth="1"/>
    <col min="14082" max="14082" width="23.7109375" bestFit="1" customWidth="1"/>
    <col min="14083" max="14083" width="10.7109375" bestFit="1" customWidth="1"/>
    <col min="14084" max="14084" width="11.85546875" customWidth="1"/>
    <col min="14085" max="14085" width="13" customWidth="1"/>
    <col min="14086" max="14086" width="10.7109375" bestFit="1" customWidth="1"/>
    <col min="14087" max="14087" width="10.85546875" customWidth="1"/>
    <col min="14088" max="14088" width="14.140625" customWidth="1"/>
    <col min="14089" max="14089" width="8.85546875" customWidth="1"/>
    <col min="14090" max="14090" width="12.42578125" customWidth="1"/>
    <col min="14091" max="14091" width="11" customWidth="1"/>
    <col min="14337" max="14337" width="10.42578125" bestFit="1" customWidth="1"/>
    <col min="14338" max="14338" width="23.7109375" bestFit="1" customWidth="1"/>
    <col min="14339" max="14339" width="10.7109375" bestFit="1" customWidth="1"/>
    <col min="14340" max="14340" width="11.85546875" customWidth="1"/>
    <col min="14341" max="14341" width="13" customWidth="1"/>
    <col min="14342" max="14342" width="10.7109375" bestFit="1" customWidth="1"/>
    <col min="14343" max="14343" width="10.85546875" customWidth="1"/>
    <col min="14344" max="14344" width="14.140625" customWidth="1"/>
    <col min="14345" max="14345" width="8.85546875" customWidth="1"/>
    <col min="14346" max="14346" width="12.42578125" customWidth="1"/>
    <col min="14347" max="14347" width="11" customWidth="1"/>
    <col min="14593" max="14593" width="10.42578125" bestFit="1" customWidth="1"/>
    <col min="14594" max="14594" width="23.7109375" bestFit="1" customWidth="1"/>
    <col min="14595" max="14595" width="10.7109375" bestFit="1" customWidth="1"/>
    <col min="14596" max="14596" width="11.85546875" customWidth="1"/>
    <col min="14597" max="14597" width="13" customWidth="1"/>
    <col min="14598" max="14598" width="10.7109375" bestFit="1" customWidth="1"/>
    <col min="14599" max="14599" width="10.85546875" customWidth="1"/>
    <col min="14600" max="14600" width="14.140625" customWidth="1"/>
    <col min="14601" max="14601" width="8.85546875" customWidth="1"/>
    <col min="14602" max="14602" width="12.42578125" customWidth="1"/>
    <col min="14603" max="14603" width="11" customWidth="1"/>
    <col min="14849" max="14849" width="10.42578125" bestFit="1" customWidth="1"/>
    <col min="14850" max="14850" width="23.7109375" bestFit="1" customWidth="1"/>
    <col min="14851" max="14851" width="10.7109375" bestFit="1" customWidth="1"/>
    <col min="14852" max="14852" width="11.85546875" customWidth="1"/>
    <col min="14853" max="14853" width="13" customWidth="1"/>
    <col min="14854" max="14854" width="10.7109375" bestFit="1" customWidth="1"/>
    <col min="14855" max="14855" width="10.85546875" customWidth="1"/>
    <col min="14856" max="14856" width="14.140625" customWidth="1"/>
    <col min="14857" max="14857" width="8.85546875" customWidth="1"/>
    <col min="14858" max="14858" width="12.42578125" customWidth="1"/>
    <col min="14859" max="14859" width="11" customWidth="1"/>
    <col min="15105" max="15105" width="10.42578125" bestFit="1" customWidth="1"/>
    <col min="15106" max="15106" width="23.7109375" bestFit="1" customWidth="1"/>
    <col min="15107" max="15107" width="10.7109375" bestFit="1" customWidth="1"/>
    <col min="15108" max="15108" width="11.85546875" customWidth="1"/>
    <col min="15109" max="15109" width="13" customWidth="1"/>
    <col min="15110" max="15110" width="10.7109375" bestFit="1" customWidth="1"/>
    <col min="15111" max="15111" width="10.85546875" customWidth="1"/>
    <col min="15112" max="15112" width="14.140625" customWidth="1"/>
    <col min="15113" max="15113" width="8.85546875" customWidth="1"/>
    <col min="15114" max="15114" width="12.42578125" customWidth="1"/>
    <col min="15115" max="15115" width="11" customWidth="1"/>
    <col min="15361" max="15361" width="10.42578125" bestFit="1" customWidth="1"/>
    <col min="15362" max="15362" width="23.7109375" bestFit="1" customWidth="1"/>
    <col min="15363" max="15363" width="10.7109375" bestFit="1" customWidth="1"/>
    <col min="15364" max="15364" width="11.85546875" customWidth="1"/>
    <col min="15365" max="15365" width="13" customWidth="1"/>
    <col min="15366" max="15366" width="10.7109375" bestFit="1" customWidth="1"/>
    <col min="15367" max="15367" width="10.85546875" customWidth="1"/>
    <col min="15368" max="15368" width="14.140625" customWidth="1"/>
    <col min="15369" max="15369" width="8.85546875" customWidth="1"/>
    <col min="15370" max="15370" width="12.42578125" customWidth="1"/>
    <col min="15371" max="15371" width="11" customWidth="1"/>
    <col min="15617" max="15617" width="10.42578125" bestFit="1" customWidth="1"/>
    <col min="15618" max="15618" width="23.7109375" bestFit="1" customWidth="1"/>
    <col min="15619" max="15619" width="10.7109375" bestFit="1" customWidth="1"/>
    <col min="15620" max="15620" width="11.85546875" customWidth="1"/>
    <col min="15621" max="15621" width="13" customWidth="1"/>
    <col min="15622" max="15622" width="10.7109375" bestFit="1" customWidth="1"/>
    <col min="15623" max="15623" width="10.85546875" customWidth="1"/>
    <col min="15624" max="15624" width="14.140625" customWidth="1"/>
    <col min="15625" max="15625" width="8.85546875" customWidth="1"/>
    <col min="15626" max="15626" width="12.42578125" customWidth="1"/>
    <col min="15627" max="15627" width="11" customWidth="1"/>
    <col min="15873" max="15873" width="10.42578125" bestFit="1" customWidth="1"/>
    <col min="15874" max="15874" width="23.7109375" bestFit="1" customWidth="1"/>
    <col min="15875" max="15875" width="10.7109375" bestFit="1" customWidth="1"/>
    <col min="15876" max="15876" width="11.85546875" customWidth="1"/>
    <col min="15877" max="15877" width="13" customWidth="1"/>
    <col min="15878" max="15878" width="10.7109375" bestFit="1" customWidth="1"/>
    <col min="15879" max="15879" width="10.85546875" customWidth="1"/>
    <col min="15880" max="15880" width="14.140625" customWidth="1"/>
    <col min="15881" max="15881" width="8.85546875" customWidth="1"/>
    <col min="15882" max="15882" width="12.42578125" customWidth="1"/>
    <col min="15883" max="15883" width="11" customWidth="1"/>
    <col min="16129" max="16129" width="10.42578125" bestFit="1" customWidth="1"/>
    <col min="16130" max="16130" width="23.7109375" bestFit="1" customWidth="1"/>
    <col min="16131" max="16131" width="10.7109375" bestFit="1" customWidth="1"/>
    <col min="16132" max="16132" width="11.85546875" customWidth="1"/>
    <col min="16133" max="16133" width="13" customWidth="1"/>
    <col min="16134" max="16134" width="10.7109375" bestFit="1" customWidth="1"/>
    <col min="16135" max="16135" width="10.85546875" customWidth="1"/>
    <col min="16136" max="16136" width="14.140625" customWidth="1"/>
    <col min="16137" max="16137" width="8.85546875" customWidth="1"/>
    <col min="16138" max="16138" width="12.42578125" customWidth="1"/>
    <col min="16139" max="16139" width="11" customWidth="1"/>
  </cols>
  <sheetData>
    <row r="1" spans="1:11" ht="18.75" x14ac:dyDescent="0.3">
      <c r="A1" s="1108" t="s">
        <v>1441</v>
      </c>
      <c r="B1" s="1108"/>
      <c r="C1" s="1108"/>
      <c r="D1" s="1108"/>
      <c r="E1" s="1108"/>
      <c r="F1" s="1108"/>
      <c r="G1" s="1108"/>
      <c r="H1" s="1108"/>
      <c r="I1" s="1108"/>
      <c r="J1" s="1108"/>
      <c r="K1" s="1108"/>
    </row>
    <row r="2" spans="1:11" x14ac:dyDescent="0.25">
      <c r="A2" t="s">
        <v>1442</v>
      </c>
      <c r="I2" s="603" t="s">
        <v>1443</v>
      </c>
      <c r="J2" s="802" t="s">
        <v>1444</v>
      </c>
      <c r="K2" s="603"/>
    </row>
    <row r="3" spans="1:11" ht="15" customHeight="1" x14ac:dyDescent="0.25">
      <c r="A3" s="993" t="s">
        <v>1431</v>
      </c>
      <c r="B3" s="993" t="s">
        <v>1445</v>
      </c>
      <c r="C3" s="995" t="s">
        <v>1434</v>
      </c>
      <c r="D3" s="996"/>
      <c r="E3" s="997"/>
      <c r="F3" s="995" t="s">
        <v>1436</v>
      </c>
      <c r="G3" s="996"/>
      <c r="H3" s="997"/>
      <c r="I3" s="995" t="s">
        <v>287</v>
      </c>
      <c r="J3" s="996"/>
      <c r="K3" s="997"/>
    </row>
    <row r="4" spans="1:11" ht="30" x14ac:dyDescent="0.25">
      <c r="A4" s="994"/>
      <c r="B4" s="994"/>
      <c r="C4" s="676" t="s">
        <v>844</v>
      </c>
      <c r="D4" s="676" t="s">
        <v>1438</v>
      </c>
      <c r="E4" s="676" t="s">
        <v>846</v>
      </c>
      <c r="F4" s="676" t="s">
        <v>844</v>
      </c>
      <c r="G4" s="676" t="s">
        <v>1438</v>
      </c>
      <c r="H4" s="676" t="s">
        <v>846</v>
      </c>
      <c r="I4" s="676" t="s">
        <v>844</v>
      </c>
      <c r="J4" s="676" t="s">
        <v>1438</v>
      </c>
      <c r="K4" s="676" t="s">
        <v>846</v>
      </c>
    </row>
    <row r="5" spans="1:11" x14ac:dyDescent="0.25">
      <c r="A5" s="798">
        <v>1</v>
      </c>
      <c r="B5" s="799" t="s">
        <v>1446</v>
      </c>
      <c r="K5" s="800"/>
    </row>
    <row r="6" spans="1:11" x14ac:dyDescent="0.25">
      <c r="A6" s="798">
        <v>1.1000000000000001</v>
      </c>
      <c r="B6" s="798" t="s">
        <v>678</v>
      </c>
      <c r="C6" s="798">
        <v>1</v>
      </c>
      <c r="D6" s="798">
        <v>0.12</v>
      </c>
      <c r="E6" s="798">
        <v>0.12</v>
      </c>
      <c r="F6" s="798">
        <v>2</v>
      </c>
      <c r="G6" s="798">
        <v>0.25</v>
      </c>
      <c r="H6" s="798">
        <v>0.22</v>
      </c>
      <c r="I6" s="798">
        <v>3</v>
      </c>
      <c r="J6" s="798">
        <v>0.37</v>
      </c>
      <c r="K6" s="798">
        <v>0.34</v>
      </c>
    </row>
    <row r="7" spans="1:11" x14ac:dyDescent="0.25">
      <c r="A7" s="798">
        <v>1.2</v>
      </c>
      <c r="B7" s="798" t="s">
        <v>96</v>
      </c>
      <c r="C7" s="798">
        <v>1</v>
      </c>
      <c r="D7" s="798">
        <v>0.33</v>
      </c>
      <c r="E7" s="798">
        <v>0.23</v>
      </c>
      <c r="F7" s="798">
        <v>1</v>
      </c>
      <c r="G7" s="798">
        <v>0.12</v>
      </c>
      <c r="H7" s="798">
        <v>0</v>
      </c>
      <c r="I7" s="798">
        <v>2</v>
      </c>
      <c r="J7" s="798">
        <v>0.45</v>
      </c>
      <c r="K7" s="798">
        <v>0.23</v>
      </c>
    </row>
    <row r="8" spans="1:11" x14ac:dyDescent="0.25">
      <c r="A8" s="798">
        <v>1.3</v>
      </c>
      <c r="B8" s="798" t="s">
        <v>335</v>
      </c>
      <c r="C8" s="798">
        <v>0</v>
      </c>
      <c r="D8" s="798">
        <v>0</v>
      </c>
      <c r="E8" s="798">
        <v>0</v>
      </c>
      <c r="F8" s="798">
        <v>1</v>
      </c>
      <c r="G8" s="798">
        <v>0.1</v>
      </c>
      <c r="H8" s="798">
        <v>0.1</v>
      </c>
      <c r="I8" s="798">
        <v>1</v>
      </c>
      <c r="J8" s="798">
        <v>0.1</v>
      </c>
      <c r="K8" s="798">
        <v>0.1</v>
      </c>
    </row>
    <row r="9" spans="1:11" x14ac:dyDescent="0.25">
      <c r="A9" s="798">
        <v>1.4</v>
      </c>
      <c r="B9" s="798" t="s">
        <v>315</v>
      </c>
      <c r="C9" s="798">
        <v>0</v>
      </c>
      <c r="D9" s="798">
        <v>0</v>
      </c>
      <c r="E9" s="798">
        <v>0</v>
      </c>
      <c r="F9" s="798">
        <v>5</v>
      </c>
      <c r="G9" s="798">
        <v>0.86</v>
      </c>
      <c r="H9" s="798">
        <v>0.86</v>
      </c>
      <c r="I9" s="798">
        <v>5</v>
      </c>
      <c r="J9" s="798">
        <v>0.86</v>
      </c>
      <c r="K9" s="798">
        <v>0.86</v>
      </c>
    </row>
    <row r="10" spans="1:11" x14ac:dyDescent="0.25">
      <c r="A10" s="798">
        <v>1.5</v>
      </c>
      <c r="B10" s="798" t="s">
        <v>104</v>
      </c>
      <c r="C10" s="798">
        <v>0</v>
      </c>
      <c r="D10" s="798">
        <v>0</v>
      </c>
      <c r="E10" s="798">
        <v>0</v>
      </c>
      <c r="F10" s="798">
        <v>11</v>
      </c>
      <c r="G10" s="798">
        <v>2.27</v>
      </c>
      <c r="H10" s="798">
        <v>2.27</v>
      </c>
      <c r="I10" s="798">
        <v>11</v>
      </c>
      <c r="J10" s="798">
        <v>2.27</v>
      </c>
      <c r="K10" s="798">
        <v>2.27</v>
      </c>
    </row>
    <row r="11" spans="1:11" x14ac:dyDescent="0.25">
      <c r="A11" s="798">
        <v>1.6</v>
      </c>
      <c r="B11" s="798" t="s">
        <v>106</v>
      </c>
      <c r="C11" s="798">
        <v>0</v>
      </c>
      <c r="D11" s="798">
        <v>0</v>
      </c>
      <c r="E11" s="798">
        <v>0</v>
      </c>
      <c r="F11" s="798">
        <v>1</v>
      </c>
      <c r="G11" s="798">
        <v>0.1</v>
      </c>
      <c r="H11" s="798">
        <v>0.1</v>
      </c>
      <c r="I11" s="798">
        <v>1</v>
      </c>
      <c r="J11" s="798">
        <v>0.1</v>
      </c>
      <c r="K11" s="798">
        <v>0.1</v>
      </c>
    </row>
    <row r="12" spans="1:11" x14ac:dyDescent="0.25">
      <c r="A12" s="798">
        <v>1.7</v>
      </c>
      <c r="B12" s="798" t="s">
        <v>336</v>
      </c>
      <c r="C12" s="798">
        <v>1</v>
      </c>
      <c r="D12" s="798">
        <v>0.12</v>
      </c>
      <c r="E12" s="798">
        <v>0.12</v>
      </c>
      <c r="F12" s="798">
        <v>3</v>
      </c>
      <c r="G12" s="798">
        <v>0.53</v>
      </c>
      <c r="H12" s="798">
        <v>0.28000000000000003</v>
      </c>
      <c r="I12" s="798">
        <v>4</v>
      </c>
      <c r="J12" s="798">
        <v>0.65</v>
      </c>
      <c r="K12" s="798">
        <v>0.4</v>
      </c>
    </row>
    <row r="13" spans="1:11" x14ac:dyDescent="0.25">
      <c r="A13" s="798">
        <v>1.8</v>
      </c>
      <c r="B13" s="798" t="s">
        <v>312</v>
      </c>
      <c r="C13" s="798">
        <v>0</v>
      </c>
      <c r="D13" s="798">
        <v>0</v>
      </c>
      <c r="E13" s="798">
        <v>0</v>
      </c>
      <c r="F13" s="798">
        <v>3</v>
      </c>
      <c r="G13" s="798">
        <v>0.36</v>
      </c>
      <c r="H13" s="798">
        <v>0.36</v>
      </c>
      <c r="I13" s="798">
        <v>3</v>
      </c>
      <c r="J13" s="798">
        <v>0.36</v>
      </c>
      <c r="K13" s="798">
        <v>0.36</v>
      </c>
    </row>
    <row r="14" spans="1:11" x14ac:dyDescent="0.25">
      <c r="A14" s="798">
        <v>1.9</v>
      </c>
      <c r="B14" s="798" t="s">
        <v>111</v>
      </c>
      <c r="C14" s="798">
        <v>0</v>
      </c>
      <c r="D14" s="798">
        <v>0</v>
      </c>
      <c r="E14" s="798">
        <v>0</v>
      </c>
      <c r="F14" s="798">
        <v>4</v>
      </c>
      <c r="G14" s="798">
        <v>0.51</v>
      </c>
      <c r="H14" s="798">
        <v>0.51</v>
      </c>
      <c r="I14" s="798">
        <v>4</v>
      </c>
      <c r="J14" s="798">
        <v>0.51</v>
      </c>
      <c r="K14" s="798">
        <v>0.51</v>
      </c>
    </row>
    <row r="15" spans="1:11" x14ac:dyDescent="0.25">
      <c r="A15" s="798">
        <v>1.1000000000000001</v>
      </c>
      <c r="B15" s="798" t="s">
        <v>330</v>
      </c>
      <c r="C15" s="798">
        <v>0</v>
      </c>
      <c r="D15" s="798">
        <v>0</v>
      </c>
      <c r="E15" s="798">
        <v>0</v>
      </c>
      <c r="F15" s="798">
        <v>1</v>
      </c>
      <c r="G15" s="798">
        <v>0.24</v>
      </c>
      <c r="H15" s="798">
        <v>0.06</v>
      </c>
      <c r="I15" s="798">
        <v>1</v>
      </c>
      <c r="J15" s="798">
        <v>0.24</v>
      </c>
      <c r="K15" s="798">
        <v>0.06</v>
      </c>
    </row>
    <row r="16" spans="1:11" x14ac:dyDescent="0.25">
      <c r="A16" s="798">
        <v>1.1100000000000001</v>
      </c>
      <c r="B16" s="798" t="s">
        <v>322</v>
      </c>
      <c r="C16" s="798">
        <v>0</v>
      </c>
      <c r="D16" s="798">
        <v>0</v>
      </c>
      <c r="E16" s="798">
        <v>0</v>
      </c>
      <c r="F16" s="798">
        <v>1</v>
      </c>
      <c r="G16" s="798">
        <v>1</v>
      </c>
      <c r="H16" s="798">
        <v>0.49</v>
      </c>
      <c r="I16" s="798">
        <v>1</v>
      </c>
      <c r="J16" s="798">
        <v>1</v>
      </c>
      <c r="K16" s="798">
        <v>0.49</v>
      </c>
    </row>
    <row r="17" spans="1:11" x14ac:dyDescent="0.25">
      <c r="A17" s="798">
        <v>1.1200000000000001</v>
      </c>
      <c r="B17" s="798" t="s">
        <v>320</v>
      </c>
      <c r="C17" s="798">
        <v>0</v>
      </c>
      <c r="D17" s="798">
        <v>0</v>
      </c>
      <c r="E17" s="798">
        <v>0</v>
      </c>
      <c r="F17" s="798">
        <v>3</v>
      </c>
      <c r="G17" s="798">
        <v>2.0499999999999998</v>
      </c>
      <c r="H17" s="798">
        <v>2.0499999999999998</v>
      </c>
      <c r="I17" s="798">
        <v>3</v>
      </c>
      <c r="J17" s="798">
        <v>2.0499999999999998</v>
      </c>
      <c r="K17" s="798">
        <v>2.0499999999999998</v>
      </c>
    </row>
    <row r="18" spans="1:11" x14ac:dyDescent="0.25">
      <c r="A18" s="798">
        <v>1.1299999999999999</v>
      </c>
      <c r="B18" s="798" t="s">
        <v>314</v>
      </c>
      <c r="C18" s="798">
        <v>0</v>
      </c>
      <c r="D18" s="798">
        <v>0</v>
      </c>
      <c r="E18" s="798">
        <v>0</v>
      </c>
      <c r="F18" s="798">
        <v>1</v>
      </c>
      <c r="G18" s="798">
        <v>0.4</v>
      </c>
      <c r="H18" s="798">
        <v>0.4</v>
      </c>
      <c r="I18" s="798">
        <v>1</v>
      </c>
      <c r="J18" s="798">
        <v>0.4</v>
      </c>
      <c r="K18" s="798">
        <v>0.4</v>
      </c>
    </row>
    <row r="19" spans="1:11" x14ac:dyDescent="0.25">
      <c r="A19" s="801"/>
      <c r="B19" s="801" t="s">
        <v>287</v>
      </c>
      <c r="C19" s="801">
        <v>3</v>
      </c>
      <c r="D19" s="801">
        <v>0.56999999999999995</v>
      </c>
      <c r="E19" s="801">
        <v>0.47</v>
      </c>
      <c r="F19" s="801">
        <v>37</v>
      </c>
      <c r="G19" s="801">
        <v>8.7899999999999991</v>
      </c>
      <c r="H19" s="801">
        <v>7.71</v>
      </c>
      <c r="I19" s="801">
        <v>40</v>
      </c>
      <c r="J19" s="801">
        <v>9.36</v>
      </c>
      <c r="K19" s="801">
        <v>8.18</v>
      </c>
    </row>
  </sheetData>
  <mergeCells count="6">
    <mergeCell ref="A1:K1"/>
    <mergeCell ref="A3:A4"/>
    <mergeCell ref="B3:B4"/>
    <mergeCell ref="C3:E3"/>
    <mergeCell ref="F3:H3"/>
    <mergeCell ref="I3:K3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P11" sqref="P11"/>
    </sheetView>
  </sheetViews>
  <sheetFormatPr defaultRowHeight="15.75" x14ac:dyDescent="0.25"/>
  <cols>
    <col min="1" max="1" width="6.5703125" style="373" customWidth="1"/>
    <col min="2" max="2" width="32.7109375" style="373" customWidth="1"/>
    <col min="3" max="7" width="11.42578125" style="359" bestFit="1" customWidth="1"/>
    <col min="8" max="12" width="11.42578125" style="374" bestFit="1" customWidth="1"/>
    <col min="13" max="13" width="15" style="359" customWidth="1"/>
    <col min="14" max="15" width="11.42578125" style="359" customWidth="1"/>
    <col min="16" max="16384" width="9.140625" style="359"/>
  </cols>
  <sheetData>
    <row r="1" spans="1:13" x14ac:dyDescent="0.25">
      <c r="A1" s="1118"/>
      <c r="B1" s="1118"/>
      <c r="C1" s="1118"/>
      <c r="D1" s="1118"/>
      <c r="E1" s="1118"/>
      <c r="F1" s="1118"/>
      <c r="G1" s="1118"/>
      <c r="H1" s="1118"/>
      <c r="I1" s="1118"/>
      <c r="J1" s="1118"/>
      <c r="K1" s="1118"/>
      <c r="L1" s="1118"/>
    </row>
    <row r="2" spans="1:13" x14ac:dyDescent="0.25">
      <c r="A2" s="1118" t="s">
        <v>469</v>
      </c>
      <c r="B2" s="1118"/>
      <c r="C2" s="1118"/>
      <c r="D2" s="1118"/>
      <c r="E2" s="1118"/>
      <c r="F2" s="1118"/>
      <c r="G2" s="1118"/>
      <c r="H2" s="1118"/>
      <c r="I2" s="1118"/>
      <c r="J2" s="1118"/>
      <c r="K2" s="1118"/>
      <c r="L2" s="1118"/>
    </row>
    <row r="3" spans="1:13" x14ac:dyDescent="0.25">
      <c r="A3" s="1119" t="s">
        <v>470</v>
      </c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</row>
    <row r="4" spans="1:13" x14ac:dyDescent="0.25">
      <c r="A4" s="37" t="s">
        <v>127</v>
      </c>
      <c r="B4" s="1120" t="s">
        <v>211</v>
      </c>
      <c r="C4" s="1121" t="s">
        <v>471</v>
      </c>
      <c r="D4" s="1122"/>
      <c r="E4" s="1122"/>
      <c r="F4" s="1122"/>
      <c r="G4" s="1123"/>
      <c r="H4" s="1124" t="s">
        <v>470</v>
      </c>
      <c r="I4" s="1125"/>
      <c r="J4" s="1125"/>
      <c r="K4" s="1125"/>
      <c r="L4" s="1125"/>
      <c r="M4" s="1109" t="s">
        <v>472</v>
      </c>
    </row>
    <row r="5" spans="1:13" x14ac:dyDescent="0.25">
      <c r="A5" s="37"/>
      <c r="B5" s="1120"/>
      <c r="C5" s="1111" t="str">
        <f>[4]Deposit!C6</f>
        <v xml:space="preserve"> AS AT  MARCH 2020</v>
      </c>
      <c r="D5" s="1112"/>
      <c r="E5" s="1112"/>
      <c r="F5" s="1112"/>
      <c r="G5" s="1113"/>
      <c r="H5" s="1114" t="str">
        <f>[4]Deposit!H6</f>
        <v xml:space="preserve"> AS AT  SEPT 2020</v>
      </c>
      <c r="I5" s="1115"/>
      <c r="J5" s="1115"/>
      <c r="K5" s="1115"/>
      <c r="L5" s="1115"/>
      <c r="M5" s="1110"/>
    </row>
    <row r="6" spans="1:13" x14ac:dyDescent="0.25">
      <c r="A6" s="37" t="s">
        <v>9</v>
      </c>
      <c r="B6" s="1120"/>
      <c r="C6" s="360" t="s">
        <v>132</v>
      </c>
      <c r="D6" s="360" t="s">
        <v>133</v>
      </c>
      <c r="E6" s="360" t="s">
        <v>134</v>
      </c>
      <c r="F6" s="360" t="s">
        <v>135</v>
      </c>
      <c r="G6" s="361" t="s">
        <v>136</v>
      </c>
      <c r="H6" s="360" t="s">
        <v>132</v>
      </c>
      <c r="I6" s="360" t="s">
        <v>133</v>
      </c>
      <c r="J6" s="360" t="s">
        <v>134</v>
      </c>
      <c r="K6" s="360" t="s">
        <v>135</v>
      </c>
      <c r="L6" s="361" t="s">
        <v>136</v>
      </c>
      <c r="M6" s="1110"/>
    </row>
    <row r="7" spans="1:13" x14ac:dyDescent="0.25">
      <c r="A7" s="37" t="s">
        <v>13</v>
      </c>
      <c r="B7" s="37" t="s">
        <v>14</v>
      </c>
      <c r="C7" s="362"/>
      <c r="D7" s="362"/>
      <c r="E7" s="362"/>
      <c r="F7" s="362"/>
      <c r="G7" s="362"/>
      <c r="H7" s="362"/>
      <c r="I7" s="362"/>
      <c r="J7" s="362"/>
      <c r="K7" s="362"/>
      <c r="L7" s="363"/>
      <c r="M7" s="364"/>
    </row>
    <row r="8" spans="1:13" x14ac:dyDescent="0.25">
      <c r="A8" s="360">
        <v>1</v>
      </c>
      <c r="B8" s="37" t="str">
        <f>[4]Advance!B9</f>
        <v>Canara Bank</v>
      </c>
      <c r="C8" s="362">
        <f>[4]Advance!C9/[4]Deposit!C9*100</f>
        <v>90.189118076782563</v>
      </c>
      <c r="D8" s="362">
        <f>[4]Advance!D9/[4]Deposit!D9*100</f>
        <v>84.469888240292462</v>
      </c>
      <c r="E8" s="362">
        <f>[4]Advance!E9/[4]Deposit!E9*100</f>
        <v>53.498884315481632</v>
      </c>
      <c r="F8" s="362">
        <f>[4]Advance!F9/[4]Deposit!F9*100</f>
        <v>46.767875386359329</v>
      </c>
      <c r="G8" s="362">
        <f>[4]Advance!G9/[4]Deposit!G9*100</f>
        <v>57.934116624361273</v>
      </c>
      <c r="H8" s="362">
        <f>[4]Advance!H9/[4]Deposit!H9*100</f>
        <v>92.979949898909027</v>
      </c>
      <c r="I8" s="362">
        <f>[4]Advance!I9/[4]Deposit!I9*100</f>
        <v>87.0599104202403</v>
      </c>
      <c r="J8" s="362">
        <f>[4]Advance!J9/[4]Deposit!J9*100</f>
        <v>52.578442435449382</v>
      </c>
      <c r="K8" s="362">
        <f>[4]Advance!K9/[4]Deposit!K9*100</f>
        <v>47.184271062086516</v>
      </c>
      <c r="L8" s="363">
        <f>[4]Advance!L9/[4]Deposit!L9*100</f>
        <v>59.153243245754581</v>
      </c>
      <c r="M8" s="365">
        <f>L8-G8</f>
        <v>1.2191266213933076</v>
      </c>
    </row>
    <row r="9" spans="1:13" x14ac:dyDescent="0.25">
      <c r="A9" s="360">
        <v>2</v>
      </c>
      <c r="B9" s="37" t="str">
        <f>[4]Advance!B10</f>
        <v>State Bank of India</v>
      </c>
      <c r="C9" s="362">
        <f>[4]Advance!C10/[4]Deposit!C10*100</f>
        <v>63.407433028856339</v>
      </c>
      <c r="D9" s="362">
        <f>[4]Advance!D10/[4]Deposit!D10*100</f>
        <v>47.712536376697329</v>
      </c>
      <c r="E9" s="362">
        <f>[4]Advance!E10/[4]Deposit!E10*100</f>
        <v>42.193402956837481</v>
      </c>
      <c r="F9" s="362">
        <f>[4]Advance!F10/[4]Deposit!F10*100</f>
        <v>76.694366908246607</v>
      </c>
      <c r="G9" s="362">
        <f>[4]Advance!G10/[4]Deposit!G10*100</f>
        <v>62.964499140780482</v>
      </c>
      <c r="H9" s="362">
        <f>[4]Advance!H10/[4]Deposit!H10*100</f>
        <v>65.664955693363552</v>
      </c>
      <c r="I9" s="362">
        <f>[4]Advance!I10/[4]Deposit!I10*100</f>
        <v>48.809630597080442</v>
      </c>
      <c r="J9" s="362">
        <f>[4]Advance!J10/[4]Deposit!J10*100</f>
        <v>41.211160710292596</v>
      </c>
      <c r="K9" s="362">
        <f>[4]Advance!K10/[4]Deposit!K10*100</f>
        <v>74.107478115840706</v>
      </c>
      <c r="L9" s="363">
        <f>[4]Advance!L10/[4]Deposit!L10*100</f>
        <v>61.588206114653751</v>
      </c>
      <c r="M9" s="365">
        <f t="shared" ref="M9:M11" si="0">L9-G9</f>
        <v>-1.3762930261267314</v>
      </c>
    </row>
    <row r="10" spans="1:13" x14ac:dyDescent="0.25">
      <c r="A10" s="360">
        <v>3</v>
      </c>
      <c r="B10" s="37" t="str">
        <f>[4]Advance!B11</f>
        <v>Union Bank Of India</v>
      </c>
      <c r="C10" s="362">
        <f>[4]Advance!C11/[4]Deposit!C11*100</f>
        <v>88.091506448353428</v>
      </c>
      <c r="D10" s="362">
        <f>[4]Advance!D11/[4]Deposit!D11*100</f>
        <v>89.674930245986701</v>
      </c>
      <c r="E10" s="362">
        <f>[4]Advance!E11/[4]Deposit!E11*100</f>
        <v>57.994158223202398</v>
      </c>
      <c r="F10" s="362">
        <f>[4]Advance!F11/[4]Deposit!F11*100</f>
        <v>65.810042344950247</v>
      </c>
      <c r="G10" s="362">
        <f>[4]Advance!G11/[4]Deposit!G11*100</f>
        <v>68.376768243884129</v>
      </c>
      <c r="H10" s="362">
        <f>[4]Advance!H11/[4]Deposit!H11*100</f>
        <v>85.352472410890854</v>
      </c>
      <c r="I10" s="362">
        <f>[4]Advance!I11/[4]Deposit!I11*100</f>
        <v>141.07585685836628</v>
      </c>
      <c r="J10" s="362">
        <f>[4]Advance!J11/[4]Deposit!J11*100</f>
        <v>39.632731310930211</v>
      </c>
      <c r="K10" s="362">
        <f>[4]Advance!K11/[4]Deposit!K11*100</f>
        <v>1870.0457773298738</v>
      </c>
      <c r="L10" s="363">
        <f>[4]Advance!L11/[4]Deposit!L11*100</f>
        <v>67.534271491404212</v>
      </c>
      <c r="M10" s="365">
        <f t="shared" si="0"/>
        <v>-0.84249675247991718</v>
      </c>
    </row>
    <row r="11" spans="1:13" x14ac:dyDescent="0.25">
      <c r="A11" s="360">
        <v>5</v>
      </c>
      <c r="B11" s="37" t="str">
        <f>[4]Advance!B12</f>
        <v>Bank of Baroda</v>
      </c>
      <c r="C11" s="362">
        <f>[4]Advance!C12/[4]Deposit!C12*100</f>
        <v>80.87146191203702</v>
      </c>
      <c r="D11" s="362">
        <f>[4]Advance!D12/[4]Deposit!D12*100</f>
        <v>80.666315778670793</v>
      </c>
      <c r="E11" s="362">
        <f>[4]Advance!E12/[4]Deposit!E12*100</f>
        <v>62.49241031998001</v>
      </c>
      <c r="F11" s="362">
        <f>[4]Advance!F12/[4]Deposit!F12*100</f>
        <v>121.05659803949406</v>
      </c>
      <c r="G11" s="362">
        <f>[4]Advance!G12/[4]Deposit!G12*100</f>
        <v>97.244599914725498</v>
      </c>
      <c r="H11" s="362">
        <f>[4]Advance!H12/[4]Deposit!H12*100</f>
        <v>87.30375514403292</v>
      </c>
      <c r="I11" s="362">
        <f>[4]Advance!I12/[4]Deposit!I12*100</f>
        <v>72.612216258769109</v>
      </c>
      <c r="J11" s="362">
        <f>[4]Advance!J12/[4]Deposit!J12*100</f>
        <v>63.533058389860116</v>
      </c>
      <c r="K11" s="362">
        <f>[4]Advance!K12/[4]Deposit!K12*100</f>
        <v>115.10282607039434</v>
      </c>
      <c r="L11" s="363">
        <f>[4]Advance!L12/[4]Deposit!L12*100</f>
        <v>94.502382876832826</v>
      </c>
      <c r="M11" s="365">
        <f t="shared" si="0"/>
        <v>-2.7422170378926722</v>
      </c>
    </row>
    <row r="12" spans="1:13" x14ac:dyDescent="0.25">
      <c r="A12" s="37"/>
      <c r="B12" s="37" t="s">
        <v>19</v>
      </c>
      <c r="C12" s="362">
        <f>[4]Advance!C13/[4]Deposit!C13*100</f>
        <v>80.647800637591274</v>
      </c>
      <c r="D12" s="362">
        <f>[4]Advance!D13/[4]Deposit!D13*100</f>
        <v>67.545499602058328</v>
      </c>
      <c r="E12" s="362">
        <f>[4]Advance!E13/[4]Deposit!E13*100</f>
        <v>50.24114211363905</v>
      </c>
      <c r="F12" s="362">
        <f>[4]Advance!F13/[4]Deposit!F13*100</f>
        <v>68.512674656261268</v>
      </c>
      <c r="G12" s="362">
        <f>[4]Advance!G13/[4]Deposit!G13*100</f>
        <v>65.363752235496676</v>
      </c>
      <c r="H12" s="362">
        <f>[4]Advance!H13/[4]Deposit!H13*100</f>
        <v>83.415819600040365</v>
      </c>
      <c r="I12" s="362">
        <f>[4]Advance!I13/[4]Deposit!I13*100</f>
        <v>74.480077540324501</v>
      </c>
      <c r="J12" s="362">
        <f>[4]Advance!J13/[4]Deposit!J13*100</f>
        <v>45.027201572402689</v>
      </c>
      <c r="K12" s="362">
        <f>[4]Advance!K13/[4]Deposit!K13*100</f>
        <v>71.78747574757594</v>
      </c>
      <c r="L12" s="363">
        <f>[4]Advance!L13/[4]Deposit!L13*100</f>
        <v>64.992985846657859</v>
      </c>
      <c r="M12" s="365">
        <f>L12-G12</f>
        <v>-0.37076638883881685</v>
      </c>
    </row>
    <row r="13" spans="1:13" x14ac:dyDescent="0.25">
      <c r="A13" s="1116" t="s">
        <v>243</v>
      </c>
      <c r="B13" s="1117"/>
      <c r="C13" s="365"/>
      <c r="D13" s="365"/>
      <c r="E13" s="365"/>
      <c r="F13" s="315"/>
      <c r="G13" s="366"/>
      <c r="H13" s="316"/>
      <c r="I13" s="365"/>
      <c r="J13" s="316"/>
      <c r="K13" s="316"/>
      <c r="L13" s="367"/>
      <c r="M13" s="364"/>
    </row>
    <row r="14" spans="1:13" x14ac:dyDescent="0.25">
      <c r="A14" s="23">
        <v>1</v>
      </c>
      <c r="B14" s="37" t="str">
        <f>[4]Advance!B15</f>
        <v>Bank of India</v>
      </c>
      <c r="C14" s="362">
        <f>[4]Advance!C15/[4]Deposit!C15*100</f>
        <v>84.960932745904643</v>
      </c>
      <c r="D14" s="362">
        <f>[4]Advance!D15/[4]Deposit!D15*100</f>
        <v>195.88229142154941</v>
      </c>
      <c r="E14" s="362">
        <f>[4]Advance!E15/[4]Deposit!E15*100</f>
        <v>93.137428502011616</v>
      </c>
      <c r="F14" s="362">
        <f>[4]Advance!F15/[4]Deposit!F15*100</f>
        <v>187.17376085216429</v>
      </c>
      <c r="G14" s="362">
        <f>[4]Advance!G15/[4]Deposit!G15*100</f>
        <v>158.09296582088572</v>
      </c>
      <c r="H14" s="362">
        <f>[4]Advance!H15/[4]Deposit!H15*100</f>
        <v>92.889971001805549</v>
      </c>
      <c r="I14" s="362">
        <f>[4]Advance!I15/[4]Deposit!I15*100</f>
        <v>151.41211237047841</v>
      </c>
      <c r="J14" s="362">
        <f>[4]Advance!J15/[4]Deposit!J15*100</f>
        <v>106.26950797898316</v>
      </c>
      <c r="K14" s="362">
        <f>[4]Advance!K15/[4]Deposit!K15*100</f>
        <v>152.99912630026901</v>
      </c>
      <c r="L14" s="363">
        <f>[4]Advance!L15/[4]Deposit!L15*100</f>
        <v>139.79361555710258</v>
      </c>
      <c r="M14" s="365">
        <f t="shared" ref="M14:M21" si="1">L14-G14</f>
        <v>-18.29935026378314</v>
      </c>
    </row>
    <row r="15" spans="1:13" x14ac:dyDescent="0.25">
      <c r="A15" s="23">
        <v>2</v>
      </c>
      <c r="B15" s="37" t="str">
        <f>[4]Advance!B16</f>
        <v>Bank of Maharastra</v>
      </c>
      <c r="C15" s="362">
        <f>[4]Advance!C16/[4]Deposit!C16*100</f>
        <v>83.047529888129048</v>
      </c>
      <c r="D15" s="362">
        <f>[4]Advance!D16/[4]Deposit!D16*100</f>
        <v>68.865597096530607</v>
      </c>
      <c r="E15" s="362">
        <f>[4]Advance!E16/[4]Deposit!E16*100</f>
        <v>47.198383058687227</v>
      </c>
      <c r="F15" s="362">
        <f>[4]Advance!F16/[4]Deposit!F16*100</f>
        <v>306.14455410102255</v>
      </c>
      <c r="G15" s="362">
        <f>[4]Advance!G16/[4]Deposit!G16*100</f>
        <v>173.30073093868285</v>
      </c>
      <c r="H15" s="362">
        <f>[4]Advance!H16/[4]Deposit!H16*100</f>
        <v>87.104643385841868</v>
      </c>
      <c r="I15" s="362">
        <f>[4]Advance!I16/[4]Deposit!I16*100</f>
        <v>73.326470435434672</v>
      </c>
      <c r="J15" s="362">
        <f>[4]Advance!J16/[4]Deposit!J16*100</f>
        <v>46.305133909406102</v>
      </c>
      <c r="K15" s="362">
        <f>[4]Advance!K16/[4]Deposit!K16*100</f>
        <v>323.62831953616814</v>
      </c>
      <c r="L15" s="363">
        <f>[4]Advance!L16/[4]Deposit!L16*100</f>
        <v>179.79691760409517</v>
      </c>
      <c r="M15" s="365">
        <f t="shared" si="1"/>
        <v>6.4961866654123241</v>
      </c>
    </row>
    <row r="16" spans="1:13" x14ac:dyDescent="0.25">
      <c r="A16" s="23">
        <v>3</v>
      </c>
      <c r="B16" s="37" t="str">
        <f>[4]Advance!B17</f>
        <v>Central Bank of India</v>
      </c>
      <c r="C16" s="362">
        <f>[4]Advance!C17/[4]Deposit!C17*100</f>
        <v>102.09324071520402</v>
      </c>
      <c r="D16" s="362">
        <f>[4]Advance!D17/[4]Deposit!D17*100</f>
        <v>76.818582122413034</v>
      </c>
      <c r="E16" s="362">
        <f>[4]Advance!E17/[4]Deposit!E17*100</f>
        <v>82.170398587754363</v>
      </c>
      <c r="F16" s="362">
        <f>[4]Advance!F17/[4]Deposit!F17*100</f>
        <v>92.836774284169053</v>
      </c>
      <c r="G16" s="362">
        <f>[4]Advance!G17/[4]Deposit!G17*100</f>
        <v>89.752181355938049</v>
      </c>
      <c r="H16" s="362">
        <f>[4]Advance!H17/[4]Deposit!H17*100</f>
        <v>72.131841271829529</v>
      </c>
      <c r="I16" s="362">
        <f>[4]Advance!I17/[4]Deposit!I17*100</f>
        <v>78.631506078557891</v>
      </c>
      <c r="J16" s="362">
        <f>[4]Advance!J17/[4]Deposit!J17*100</f>
        <v>79.819649747931749</v>
      </c>
      <c r="K16" s="362">
        <f>[4]Advance!K17/[4]Deposit!K17*100</f>
        <v>89.806281243054585</v>
      </c>
      <c r="L16" s="363">
        <f>[4]Advance!L17/[4]Deposit!L17*100</f>
        <v>86.328820783687661</v>
      </c>
      <c r="M16" s="365">
        <f t="shared" si="1"/>
        <v>-3.4233605722503881</v>
      </c>
    </row>
    <row r="17" spans="1:13" x14ac:dyDescent="0.25">
      <c r="A17" s="23">
        <v>4</v>
      </c>
      <c r="B17" s="37" t="str">
        <f>[4]Advance!B18</f>
        <v xml:space="preserve">Indian Bank </v>
      </c>
      <c r="C17" s="362">
        <f>[4]Advance!C18/[4]Deposit!C18*100</f>
        <v>318.4566592884255</v>
      </c>
      <c r="D17" s="362">
        <f>[4]Advance!D18/[4]Deposit!D18*100</f>
        <v>74.329335329599175</v>
      </c>
      <c r="E17" s="362">
        <f>[4]Advance!E18/[4]Deposit!E18*100</f>
        <v>46.808933663768862</v>
      </c>
      <c r="F17" s="362">
        <f>[4]Advance!F18/[4]Deposit!F18*100</f>
        <v>95.543980481167225</v>
      </c>
      <c r="G17" s="362">
        <f>[4]Advance!G18/[4]Deposit!G18*100</f>
        <v>89.022377449378993</v>
      </c>
      <c r="H17" s="362">
        <f>[4]Advance!H18/[4]Deposit!H18*100</f>
        <v>222.90005752339019</v>
      </c>
      <c r="I17" s="362">
        <f>[4]Advance!I18/[4]Deposit!I18*100</f>
        <v>72.022049047156202</v>
      </c>
      <c r="J17" s="362">
        <f>[4]Advance!J18/[4]Deposit!J18*100</f>
        <v>53.544961391167767</v>
      </c>
      <c r="K17" s="362">
        <f>[4]Advance!K18/[4]Deposit!K18*100</f>
        <v>91.095139109502384</v>
      </c>
      <c r="L17" s="363">
        <f>[4]Advance!L18/[4]Deposit!L18*100</f>
        <v>85.50425718151142</v>
      </c>
      <c r="M17" s="365">
        <f t="shared" si="1"/>
        <v>-3.5181202678675731</v>
      </c>
    </row>
    <row r="18" spans="1:13" x14ac:dyDescent="0.25">
      <c r="A18" s="23">
        <v>5</v>
      </c>
      <c r="B18" s="37" t="str">
        <f>[4]Advance!B19</f>
        <v>Indian Overseas Bank</v>
      </c>
      <c r="C18" s="362">
        <f>[4]Advance!C19/[4]Deposit!C19*100</f>
        <v>86.377421813661243</v>
      </c>
      <c r="D18" s="362">
        <f>[4]Advance!D19/[4]Deposit!D19*100</f>
        <v>97.187883666576724</v>
      </c>
      <c r="E18" s="362">
        <f>[4]Advance!E19/[4]Deposit!E19*100</f>
        <v>43.193713668112423</v>
      </c>
      <c r="F18" s="362">
        <f>[4]Advance!F19/[4]Deposit!F19*100</f>
        <v>68.82583085084633</v>
      </c>
      <c r="G18" s="362">
        <f>[4]Advance!G19/[4]Deposit!G19*100</f>
        <v>66.860677454648339</v>
      </c>
      <c r="H18" s="362">
        <f>[4]Advance!H19/[4]Deposit!H19*100</f>
        <v>97.97245053171973</v>
      </c>
      <c r="I18" s="362">
        <f>[4]Advance!I19/[4]Deposit!I19*100</f>
        <v>103.23778409528914</v>
      </c>
      <c r="J18" s="362">
        <f>[4]Advance!J19/[4]Deposit!J19*100</f>
        <v>42.895448422948917</v>
      </c>
      <c r="K18" s="362">
        <f>[4]Advance!K19/[4]Deposit!K19*100</f>
        <v>64.223953968656318</v>
      </c>
      <c r="L18" s="363">
        <f>[4]Advance!L19/[4]Deposit!L19*100</f>
        <v>66.066998690138774</v>
      </c>
      <c r="M18" s="365">
        <f t="shared" si="1"/>
        <v>-0.79367876450956487</v>
      </c>
    </row>
    <row r="19" spans="1:13" x14ac:dyDescent="0.25">
      <c r="A19" s="23">
        <v>6</v>
      </c>
      <c r="B19" s="37" t="str">
        <f>[4]Advance!B20</f>
        <v>Punjab National Bank</v>
      </c>
      <c r="C19" s="362">
        <f>[4]Advance!C20/[4]Deposit!C20*100</f>
        <v>146.83474654154548</v>
      </c>
      <c r="D19" s="362">
        <f>[4]Advance!D20/[4]Deposit!D20*100</f>
        <v>82.643105316568921</v>
      </c>
      <c r="E19" s="362">
        <f>[4]Advance!E20/[4]Deposit!E20*100</f>
        <v>65.613633591767638</v>
      </c>
      <c r="F19" s="362">
        <f>[4]Advance!F20/[4]Deposit!F20*100</f>
        <v>122.63184620330807</v>
      </c>
      <c r="G19" s="362">
        <f>[4]Advance!G20/[4]Deposit!G20*100</f>
        <v>112.76295989276363</v>
      </c>
      <c r="H19" s="362">
        <f>[4]Advance!H20/[4]Deposit!H20*100</f>
        <v>125.56125446020809</v>
      </c>
      <c r="I19" s="362">
        <f>[4]Advance!I20/[4]Deposit!I20*100</f>
        <v>95.149168967215672</v>
      </c>
      <c r="J19" s="362">
        <f>[4]Advance!J20/[4]Deposit!J20*100</f>
        <v>61.547314433632117</v>
      </c>
      <c r="K19" s="362">
        <f>[4]Advance!K20/[4]Deposit!K20*100</f>
        <v>189.62714342972424</v>
      </c>
      <c r="L19" s="363">
        <f>[4]Advance!L20/[4]Deposit!L20*100</f>
        <v>154.88884965007489</v>
      </c>
      <c r="M19" s="365">
        <f t="shared" si="1"/>
        <v>42.125889757311256</v>
      </c>
    </row>
    <row r="20" spans="1:13" x14ac:dyDescent="0.25">
      <c r="A20" s="23">
        <v>7</v>
      </c>
      <c r="B20" s="37" t="str">
        <f>[4]Advance!B21</f>
        <v>Punjab and Synd Bank</v>
      </c>
      <c r="C20" s="362" t="e">
        <f>[4]Advance!C21/[4]Deposit!C21*100</f>
        <v>#DIV/0!</v>
      </c>
      <c r="D20" s="362">
        <f>[4]Advance!D21/[4]Deposit!D21*100</f>
        <v>14.391023760633615</v>
      </c>
      <c r="E20" s="362">
        <f>[4]Advance!E21/[4]Deposit!E21*100</f>
        <v>148.74754182096794</v>
      </c>
      <c r="F20" s="362">
        <f>[4]Advance!F21/[4]Deposit!F21*100</f>
        <v>123.95268319032679</v>
      </c>
      <c r="G20" s="362">
        <f>[4]Advance!G21/[4]Deposit!G21*100</f>
        <v>122.28461667255782</v>
      </c>
      <c r="H20" s="362">
        <f>[4]Advance!H21/[4]Deposit!H21*100</f>
        <v>16.515474919957313</v>
      </c>
      <c r="I20" s="362">
        <f>[4]Advance!I21/[4]Deposit!I21*100</f>
        <v>115.03416856492028</v>
      </c>
      <c r="J20" s="362">
        <f>[4]Advance!J21/[4]Deposit!J21*100</f>
        <v>214.59878994138779</v>
      </c>
      <c r="K20" s="362">
        <f>[4]Advance!K21/[4]Deposit!K21*100</f>
        <v>243.20408044977685</v>
      </c>
      <c r="L20" s="363">
        <f>[4]Advance!L21/[4]Deposit!L21*100</f>
        <v>219.16722750215999</v>
      </c>
      <c r="M20" s="365">
        <f t="shared" si="1"/>
        <v>96.882610829602172</v>
      </c>
    </row>
    <row r="21" spans="1:13" x14ac:dyDescent="0.25">
      <c r="A21" s="23">
        <v>8</v>
      </c>
      <c r="B21" s="37" t="str">
        <f>[4]Advance!B22</f>
        <v>UCO Bank</v>
      </c>
      <c r="C21" s="362">
        <f>[4]Advance!C22/[4]Deposit!C22*100</f>
        <v>79.774740336329401</v>
      </c>
      <c r="D21" s="362">
        <f>[4]Advance!D22/[4]Deposit!D22*100</f>
        <v>133.80214023854029</v>
      </c>
      <c r="E21" s="362">
        <f>[4]Advance!E22/[4]Deposit!E22*100</f>
        <v>96.583034918077715</v>
      </c>
      <c r="F21" s="362">
        <f>[4]Advance!F22/[4]Deposit!F22*100</f>
        <v>89.63677117507784</v>
      </c>
      <c r="G21" s="362">
        <f>[4]Advance!G22/[4]Deposit!G22*100</f>
        <v>92.438857355979053</v>
      </c>
      <c r="H21" s="362">
        <f>[4]Advance!H22/[4]Deposit!H22*100</f>
        <v>83.622118076253798</v>
      </c>
      <c r="I21" s="362">
        <f>[4]Advance!I22/[4]Deposit!I22*100</f>
        <v>122.68817163734668</v>
      </c>
      <c r="J21" s="362">
        <f>[4]Advance!J22/[4]Deposit!J22*100</f>
        <v>111.14495193453855</v>
      </c>
      <c r="K21" s="362">
        <f>[4]Advance!K22/[4]Deposit!K22*100</f>
        <v>105.19626608407373</v>
      </c>
      <c r="L21" s="363">
        <f>[4]Advance!L22/[4]Deposit!L22*100</f>
        <v>106.31490484338524</v>
      </c>
      <c r="M21" s="365">
        <f t="shared" si="1"/>
        <v>13.876047487406183</v>
      </c>
    </row>
    <row r="22" spans="1:13" x14ac:dyDescent="0.25">
      <c r="A22" s="23"/>
      <c r="B22" s="24" t="s">
        <v>30</v>
      </c>
      <c r="C22" s="362">
        <f>[4]Advance!C23/[4]Deposit!C23*100</f>
        <v>111.40376553730984</v>
      </c>
      <c r="D22" s="362">
        <f>[4]Advance!D23/[4]Deposit!D23*100</f>
        <v>106.77520677732868</v>
      </c>
      <c r="E22" s="362">
        <f>[4]Advance!E23/[4]Deposit!E23*100</f>
        <v>64.343582314341447</v>
      </c>
      <c r="F22" s="362">
        <f>[4]Advance!F23/[4]Deposit!F23*100</f>
        <v>122.03309012869093</v>
      </c>
      <c r="G22" s="362">
        <f>[4]Advance!G23/[4]Deposit!G23*100</f>
        <v>108.84511937316492</v>
      </c>
      <c r="H22" s="362">
        <f>[4]Advance!H23/[4]Deposit!H23*100</f>
        <v>105.00599553796361</v>
      </c>
      <c r="I22" s="362">
        <f>[4]Advance!I23/[4]Deposit!I23*100</f>
        <v>100.76068351092731</v>
      </c>
      <c r="J22" s="362">
        <f>[4]Advance!J23/[4]Deposit!J23*100</f>
        <v>68.497611131340264</v>
      </c>
      <c r="K22" s="362">
        <f>[4]Advance!K23/[4]Deposit!K23*100</f>
        <v>128.07161019943055</v>
      </c>
      <c r="L22" s="363">
        <f>[4]Advance!L23/[4]Deposit!L23*100</f>
        <v>112.66783321629856</v>
      </c>
      <c r="M22" s="365">
        <f>L22-G22</f>
        <v>3.8227138431336414</v>
      </c>
    </row>
    <row r="23" spans="1:13" x14ac:dyDescent="0.25">
      <c r="A23" s="23" t="s">
        <v>31</v>
      </c>
      <c r="B23" s="24" t="s">
        <v>32</v>
      </c>
      <c r="C23" s="365"/>
      <c r="D23" s="365"/>
      <c r="E23" s="365"/>
      <c r="F23" s="365"/>
      <c r="G23" s="368"/>
      <c r="H23" s="369"/>
      <c r="I23" s="362"/>
      <c r="J23" s="369"/>
      <c r="K23" s="369"/>
      <c r="L23" s="369"/>
      <c r="M23" s="364"/>
    </row>
    <row r="24" spans="1:13" x14ac:dyDescent="0.25">
      <c r="A24" s="40">
        <v>1</v>
      </c>
      <c r="B24" s="37" t="str">
        <f>[4]Advance!B25</f>
        <v>IDBI Bank</v>
      </c>
      <c r="C24" s="362">
        <f>[4]Advance!C25/[4]Deposit!C25*100</f>
        <v>441.65902387278271</v>
      </c>
      <c r="D24" s="362">
        <f>[4]Advance!D25/[4]Deposit!D25*100</f>
        <v>162.87524844730061</v>
      </c>
      <c r="E24" s="362">
        <f>[4]Advance!E25/[4]Deposit!E25*100</f>
        <v>66.036554328468</v>
      </c>
      <c r="F24" s="362">
        <f>[4]Advance!F25/[4]Deposit!F25*100</f>
        <v>90.212549382086635</v>
      </c>
      <c r="G24" s="362">
        <f>[4]Advance!G25/[4]Deposit!G25*100</f>
        <v>92.174181264009604</v>
      </c>
      <c r="H24" s="362">
        <f>[4]Advance!H25/[4]Deposit!H25*100</f>
        <v>234.70164999425265</v>
      </c>
      <c r="I24" s="362">
        <f>[4]Advance!I25/[4]Deposit!I25*100</f>
        <v>217.54109592022547</v>
      </c>
      <c r="J24" s="362">
        <f>[4]Advance!J25/[4]Deposit!J25*100</f>
        <v>64.059680038626965</v>
      </c>
      <c r="K24" s="362">
        <f>[4]Advance!K25/[4]Deposit!K25*100</f>
        <v>89.295923029802296</v>
      </c>
      <c r="L24" s="362">
        <f>[4]Advance!L25/[4]Deposit!L25*100</f>
        <v>91.516417441754101</v>
      </c>
      <c r="M24" s="365">
        <f t="shared" ref="M24:M69" si="2">L24-G24</f>
        <v>-0.65776382225550378</v>
      </c>
    </row>
    <row r="25" spans="1:13" x14ac:dyDescent="0.25">
      <c r="A25" s="40">
        <v>2</v>
      </c>
      <c r="B25" s="37" t="str">
        <f>[4]Advance!B26</f>
        <v>Karnataka Bank Ltd</v>
      </c>
      <c r="C25" s="362">
        <f>[4]Advance!C26/[4]Deposit!C26*100</f>
        <v>45.429418303484923</v>
      </c>
      <c r="D25" s="362">
        <f>[4]Advance!D26/[4]Deposit!D26*100</f>
        <v>52.974726744502988</v>
      </c>
      <c r="E25" s="362">
        <f>[4]Advance!E26/[4]Deposit!E26*100</f>
        <v>44.140628246553476</v>
      </c>
      <c r="F25" s="362">
        <f>[4]Advance!F26/[4]Deposit!F26*100</f>
        <v>53.138746861477948</v>
      </c>
      <c r="G25" s="362">
        <f>[4]Advance!G26/[4]Deposit!G26*100</f>
        <v>49.59039753291858</v>
      </c>
      <c r="H25" s="362">
        <f>[4]Advance!H26/[4]Deposit!H26*100</f>
        <v>47.406679024728689</v>
      </c>
      <c r="I25" s="362">
        <f>[4]Advance!I26/[4]Deposit!I26*100</f>
        <v>55.773575921120624</v>
      </c>
      <c r="J25" s="362">
        <f>[4]Advance!J26/[4]Deposit!J26*100</f>
        <v>45.849573609325347</v>
      </c>
      <c r="K25" s="362">
        <f>[4]Advance!K26/[4]Deposit!K26*100</f>
        <v>55.157925774281878</v>
      </c>
      <c r="L25" s="362">
        <f>[4]Advance!L26/[4]Deposit!L26*100</f>
        <v>51.62917353019656</v>
      </c>
      <c r="M25" s="365">
        <f t="shared" si="2"/>
        <v>2.0387759972779804</v>
      </c>
    </row>
    <row r="26" spans="1:13" x14ac:dyDescent="0.25">
      <c r="A26" s="40">
        <v>3</v>
      </c>
      <c r="B26" s="37" t="str">
        <f>[4]Advance!B27</f>
        <v>Kotak Mahendra Bank</v>
      </c>
      <c r="C26" s="362">
        <f>[4]Advance!C27/[4]Deposit!C27*100</f>
        <v>141.30190446713465</v>
      </c>
      <c r="D26" s="362">
        <f>[4]Advance!D27/[4]Deposit!D27*100</f>
        <v>32.375118309009146</v>
      </c>
      <c r="E26" s="362">
        <f>[4]Advance!E27/[4]Deposit!E27*100</f>
        <v>64.053775333884147</v>
      </c>
      <c r="F26" s="362">
        <f>[4]Advance!F27/[4]Deposit!F27*100</f>
        <v>76.77185142274439</v>
      </c>
      <c r="G26" s="362">
        <f>[4]Advance!G27/[4]Deposit!G27*100</f>
        <v>77.022477853407565</v>
      </c>
      <c r="H26" s="362">
        <f>[4]Advance!H27/[4]Deposit!H27*100</f>
        <v>122.0664574797901</v>
      </c>
      <c r="I26" s="362">
        <f>[4]Advance!I27/[4]Deposit!I27*100</f>
        <v>30.962285106226716</v>
      </c>
      <c r="J26" s="362">
        <f>[4]Advance!J27/[4]Deposit!J27*100</f>
        <v>58.57567978992838</v>
      </c>
      <c r="K26" s="362">
        <f>[4]Advance!K27/[4]Deposit!K27*100</f>
        <v>59.03944809876873</v>
      </c>
      <c r="L26" s="362">
        <f>[4]Advance!L27/[4]Deposit!L27*100</f>
        <v>60.699905981359962</v>
      </c>
      <c r="M26" s="365">
        <f>L26-G26</f>
        <v>-16.322571872047604</v>
      </c>
    </row>
    <row r="27" spans="1:13" x14ac:dyDescent="0.25">
      <c r="A27" s="40">
        <v>4</v>
      </c>
      <c r="B27" s="37" t="str">
        <f>[4]Advance!B28</f>
        <v>Cathelic Syrian Bank Ltd.</v>
      </c>
      <c r="C27" s="362">
        <f>[4]Advance!C28/[4]Deposit!C28*100</f>
        <v>508.40268084516953</v>
      </c>
      <c r="D27" s="362" t="e">
        <f>[4]Advance!D28/[4]Deposit!D28*100</f>
        <v>#DIV/0!</v>
      </c>
      <c r="E27" s="362">
        <f>[4]Advance!E28/[4]Deposit!E28*100</f>
        <v>84.307268025042788</v>
      </c>
      <c r="F27" s="362" t="e">
        <f>[4]Advance!F28/[4]Deposit!F28*100</f>
        <v>#DIV/0!</v>
      </c>
      <c r="G27" s="362">
        <f>[4]Advance!G28/[4]Deposit!G28*100</f>
        <v>96.578812398824027</v>
      </c>
      <c r="H27" s="362">
        <f>[4]Advance!H28/[4]Deposit!H28*100</f>
        <v>571.68643163468698</v>
      </c>
      <c r="I27" s="362" t="e">
        <f>[4]Advance!I28/[4]Deposit!I28*100</f>
        <v>#DIV/0!</v>
      </c>
      <c r="J27" s="362">
        <f>[4]Advance!J28/[4]Deposit!J28*100</f>
        <v>104.82442163933234</v>
      </c>
      <c r="K27" s="362" t="e">
        <f>[4]Advance!K28/[4]Deposit!K28*100</f>
        <v>#DIV/0!</v>
      </c>
      <c r="L27" s="362">
        <f>[4]Advance!L28/[4]Deposit!L28*100</f>
        <v>117.72928114300072</v>
      </c>
      <c r="M27" s="365">
        <f t="shared" si="2"/>
        <v>21.150468744176692</v>
      </c>
    </row>
    <row r="28" spans="1:13" x14ac:dyDescent="0.25">
      <c r="A28" s="40">
        <v>5</v>
      </c>
      <c r="B28" s="37" t="str">
        <f>[4]Advance!B29</f>
        <v>City Union Bank Ltd</v>
      </c>
      <c r="C28" s="362" t="e">
        <f>[4]Advance!C29/[4]Deposit!C29*100</f>
        <v>#DIV/0!</v>
      </c>
      <c r="D28" s="362">
        <f>[4]Advance!D29/[4]Deposit!D29*100</f>
        <v>230.19996264420547</v>
      </c>
      <c r="E28" s="362">
        <f>[4]Advance!E29/[4]Deposit!E29*100</f>
        <v>137.75999666169562</v>
      </c>
      <c r="F28" s="362">
        <f>[4]Advance!F29/[4]Deposit!F29*100</f>
        <v>59.119300882410997</v>
      </c>
      <c r="G28" s="362">
        <f>[4]Advance!G29/[4]Deposit!G29*100</f>
        <v>70.760224003238932</v>
      </c>
      <c r="H28" s="362" t="e">
        <f>[4]Advance!H29/[4]Deposit!H29*100</f>
        <v>#DIV/0!</v>
      </c>
      <c r="I28" s="362">
        <f>[4]Advance!I29/[4]Deposit!I29*100</f>
        <v>174.08802149397687</v>
      </c>
      <c r="J28" s="362">
        <f>[4]Advance!J29/[4]Deposit!J29*100</f>
        <v>178.44558029968988</v>
      </c>
      <c r="K28" s="362">
        <f>[4]Advance!K29/[4]Deposit!K29*100</f>
        <v>72.459226276633558</v>
      </c>
      <c r="L28" s="362">
        <f>[4]Advance!L29/[4]Deposit!L29*100</f>
        <v>85.56433473730128</v>
      </c>
      <c r="M28" s="365">
        <f t="shared" si="2"/>
        <v>14.804110734062348</v>
      </c>
    </row>
    <row r="29" spans="1:13" x14ac:dyDescent="0.25">
      <c r="A29" s="40">
        <v>5</v>
      </c>
      <c r="B29" s="37" t="str">
        <f>[4]Advance!B30</f>
        <v>Dhanalaxmi Bank Ltd.</v>
      </c>
      <c r="C29" s="362" t="e">
        <f>[4]Advance!C30/[4]Deposit!C30*100</f>
        <v>#DIV/0!</v>
      </c>
      <c r="D29" s="362">
        <f>[4]Advance!D30/[4]Deposit!D30*100</f>
        <v>107.45682888540031</v>
      </c>
      <c r="E29" s="362">
        <f>[4]Advance!E30/[4]Deposit!E30*100</f>
        <v>56.294488509253604</v>
      </c>
      <c r="F29" s="362">
        <f>[4]Advance!F30/[4]Deposit!F30*100</f>
        <v>130.58609271523179</v>
      </c>
      <c r="G29" s="362">
        <f>[4]Advance!G30/[4]Deposit!G30*100</f>
        <v>119.73839685636558</v>
      </c>
      <c r="H29" s="362" t="e">
        <f>[4]Advance!H30/[4]Deposit!H30*100</f>
        <v>#DIV/0!</v>
      </c>
      <c r="I29" s="362" t="e">
        <f>[4]Advance!I30/[4]Deposit!I30*100</f>
        <v>#DIV/0!</v>
      </c>
      <c r="J29" s="362">
        <f>[4]Advance!J30/[4]Deposit!J30*100</f>
        <v>151.6545231899587</v>
      </c>
      <c r="K29" s="362">
        <f>[4]Advance!K30/[4]Deposit!K30*100</f>
        <v>154.03521422991406</v>
      </c>
      <c r="L29" s="362">
        <f>[4]Advance!L30/[4]Deposit!L30*100</f>
        <v>153.64458118799448</v>
      </c>
      <c r="M29" s="365">
        <f t="shared" si="2"/>
        <v>33.906184331628893</v>
      </c>
    </row>
    <row r="30" spans="1:13" x14ac:dyDescent="0.25">
      <c r="A30" s="40">
        <v>6</v>
      </c>
      <c r="B30" s="37" t="str">
        <f>[4]Advance!B31</f>
        <v>Federal Bank Ltd.</v>
      </c>
      <c r="C30" s="362">
        <f>[4]Advance!C31/[4]Deposit!C31*100</f>
        <v>78.950819153157411</v>
      </c>
      <c r="D30" s="362">
        <f>[4]Advance!D31/[4]Deposit!D31*100</f>
        <v>124.08469236623301</v>
      </c>
      <c r="E30" s="362">
        <f>[4]Advance!E31/[4]Deposit!E31*100</f>
        <v>156.83720342629502</v>
      </c>
      <c r="F30" s="362">
        <f>[4]Advance!F31/[4]Deposit!F31*100</f>
        <v>172.55848551867771</v>
      </c>
      <c r="G30" s="362">
        <f>[4]Advance!G31/[4]Deposit!G31*100</f>
        <v>155.35756358049042</v>
      </c>
      <c r="H30" s="362">
        <f>[4]Advance!H31/[4]Deposit!H31*100</f>
        <v>120.89190788594935</v>
      </c>
      <c r="I30" s="362">
        <f>[4]Advance!I31/[4]Deposit!I31*100</f>
        <v>121.08557221807902</v>
      </c>
      <c r="J30" s="362">
        <f>[4]Advance!J31/[4]Deposit!J31*100</f>
        <v>143.83832462391862</v>
      </c>
      <c r="K30" s="362">
        <f>[4]Advance!K31/[4]Deposit!K31*100</f>
        <v>192.42295466830771</v>
      </c>
      <c r="L30" s="362">
        <f>[4]Advance!L31/[4]Deposit!L31*100</f>
        <v>169.5982952963283</v>
      </c>
      <c r="M30" s="365">
        <f t="shared" si="2"/>
        <v>14.240731715837882</v>
      </c>
    </row>
    <row r="31" spans="1:13" x14ac:dyDescent="0.25">
      <c r="A31" s="40">
        <v>7</v>
      </c>
      <c r="B31" s="37" t="str">
        <f>[4]Advance!B32</f>
        <v>J and K Bank Ltd</v>
      </c>
      <c r="C31" s="362" t="e">
        <f>[4]Advance!C32/[4]Deposit!C32*100</f>
        <v>#DIV/0!</v>
      </c>
      <c r="D31" s="362" t="e">
        <f>[4]Advance!D32/[4]Deposit!D32*100</f>
        <v>#DIV/0!</v>
      </c>
      <c r="E31" s="362">
        <f>[4]Advance!E32/[4]Deposit!E32*100</f>
        <v>272.59290540540542</v>
      </c>
      <c r="F31" s="362">
        <f>[4]Advance!F32/[4]Deposit!F32*100</f>
        <v>541.49166573083278</v>
      </c>
      <c r="G31" s="362">
        <f>[4]Advance!G32/[4]Deposit!G32*100</f>
        <v>531.6502063337507</v>
      </c>
      <c r="H31" s="362" t="e">
        <f>[4]Advance!H32/[4]Deposit!H32*100</f>
        <v>#DIV/0!</v>
      </c>
      <c r="I31" s="362" t="e">
        <f>[4]Advance!I32/[4]Deposit!I32*100</f>
        <v>#DIV/0!</v>
      </c>
      <c r="J31" s="362">
        <f>[4]Advance!J32/[4]Deposit!J32*100</f>
        <v>275.50842030217228</v>
      </c>
      <c r="K31" s="362">
        <f>[4]Advance!K32/[4]Deposit!K32*100</f>
        <v>809.66761451470325</v>
      </c>
      <c r="L31" s="362">
        <f>[4]Advance!L32/[4]Deposit!L32*100</f>
        <v>785.6868228145164</v>
      </c>
      <c r="M31" s="365">
        <f t="shared" si="2"/>
        <v>254.0366164807657</v>
      </c>
    </row>
    <row r="32" spans="1:13" x14ac:dyDescent="0.25">
      <c r="A32" s="40">
        <v>8</v>
      </c>
      <c r="B32" s="37" t="str">
        <f>[4]Advance!B33</f>
        <v>Karur Vysya Bank Ltd.</v>
      </c>
      <c r="C32" s="362" t="e">
        <f>[4]Advance!C33/[4]Deposit!C33*100</f>
        <v>#DIV/0!</v>
      </c>
      <c r="D32" s="362">
        <f>[4]Advance!D33/[4]Deposit!D33*100</f>
        <v>63.357720446669234</v>
      </c>
      <c r="E32" s="362">
        <f>[4]Advance!E33/[4]Deposit!E33*100</f>
        <v>105.83691563675444</v>
      </c>
      <c r="F32" s="362">
        <f>[4]Advance!F33/[4]Deposit!F33*100</f>
        <v>81.863413876155704</v>
      </c>
      <c r="G32" s="362">
        <f>[4]Advance!G33/[4]Deposit!G33*100</f>
        <v>79.246598307173898</v>
      </c>
      <c r="H32" s="362" t="e">
        <f>[4]Advance!H33/[4]Deposit!H33*100</f>
        <v>#DIV/0!</v>
      </c>
      <c r="I32" s="362">
        <f>[4]Advance!I33/[4]Deposit!I33*100</f>
        <v>63.584184430309776</v>
      </c>
      <c r="J32" s="362">
        <f>[4]Advance!J33/[4]Deposit!J33*100</f>
        <v>110.17035730937481</v>
      </c>
      <c r="K32" s="362">
        <f>[4]Advance!K33/[4]Deposit!K33*100</f>
        <v>80.373913528144612</v>
      </c>
      <c r="L32" s="362">
        <f>[4]Advance!L33/[4]Deposit!L33*100</f>
        <v>78.253584266229467</v>
      </c>
      <c r="M32" s="365">
        <f t="shared" si="2"/>
        <v>-0.99301404094443058</v>
      </c>
    </row>
    <row r="33" spans="1:13" x14ac:dyDescent="0.25">
      <c r="A33" s="40">
        <v>9</v>
      </c>
      <c r="B33" s="37" t="str">
        <f>[4]Advance!B34</f>
        <v>Lakshmi Vilas Bank Ltd</v>
      </c>
      <c r="C33" s="362">
        <f>[4]Advance!C34/[4]Deposit!C34*100</f>
        <v>38.906288257801393</v>
      </c>
      <c r="D33" s="362">
        <f>[4]Advance!D34/[4]Deposit!D34*100</f>
        <v>107.84533847265718</v>
      </c>
      <c r="E33" s="362">
        <f>[4]Advance!E34/[4]Deposit!E34*100</f>
        <v>83.570688271677966</v>
      </c>
      <c r="F33" s="362">
        <f>[4]Advance!F34/[4]Deposit!F34*100</f>
        <v>107.06639790650141</v>
      </c>
      <c r="G33" s="362">
        <f>[4]Advance!G34/[4]Deposit!G34*100</f>
        <v>100.41331840816584</v>
      </c>
      <c r="H33" s="362">
        <f>[4]Advance!H34/[4]Deposit!H34*100</f>
        <v>317.22493291046595</v>
      </c>
      <c r="I33" s="362">
        <f>[4]Advance!I34/[4]Deposit!I34*100</f>
        <v>4270.8410905037908</v>
      </c>
      <c r="J33" s="362">
        <f>[4]Advance!J34/[4]Deposit!J34*100</f>
        <v>505.00202429242825</v>
      </c>
      <c r="K33" s="362">
        <f>[4]Advance!K34/[4]Deposit!K34*100</f>
        <v>65.062279166785146</v>
      </c>
      <c r="L33" s="362">
        <f>[4]Advance!L34/[4]Deposit!L34*100</f>
        <v>926.52388633571763</v>
      </c>
      <c r="M33" s="365">
        <f t="shared" si="2"/>
        <v>826.11056792755176</v>
      </c>
    </row>
    <row r="34" spans="1:13" x14ac:dyDescent="0.25">
      <c r="A34" s="40">
        <v>10</v>
      </c>
      <c r="B34" s="37" t="str">
        <f>[4]Advance!B35</f>
        <v xml:space="preserve">Ratnakar Bank Ltd </v>
      </c>
      <c r="C34" s="362">
        <f>[4]Advance!C35/[4]Deposit!C35*100</f>
        <v>130.32448218260657</v>
      </c>
      <c r="D34" s="362">
        <f>[4]Advance!D35/[4]Deposit!D35*100</f>
        <v>65.072682900000032</v>
      </c>
      <c r="E34" s="362">
        <f>[4]Advance!E35/[4]Deposit!E35*100</f>
        <v>24.544595891274874</v>
      </c>
      <c r="F34" s="362">
        <f>[4]Advance!F35/[4]Deposit!F35*100</f>
        <v>57.745672314671296</v>
      </c>
      <c r="G34" s="362">
        <f>[4]Advance!G35/[4]Deposit!G35*100</f>
        <v>51.666343332935547</v>
      </c>
      <c r="H34" s="362">
        <f>[4]Advance!H35/[4]Deposit!H35*100</f>
        <v>142.73396861258911</v>
      </c>
      <c r="I34" s="362">
        <f>[4]Advance!I35/[4]Deposit!I35*100</f>
        <v>73.205290156462027</v>
      </c>
      <c r="J34" s="362">
        <f>[4]Advance!J35/[4]Deposit!J35*100</f>
        <v>28.251197889840729</v>
      </c>
      <c r="K34" s="362">
        <f>[4]Advance!K35/[4]Deposit!K35*100</f>
        <v>51.967828496073444</v>
      </c>
      <c r="L34" s="362">
        <f>[4]Advance!L35/[4]Deposit!L35*100</f>
        <v>50.047383922698764</v>
      </c>
      <c r="M34" s="365">
        <f t="shared" si="2"/>
        <v>-1.6189594102367835</v>
      </c>
    </row>
    <row r="35" spans="1:13" x14ac:dyDescent="0.25">
      <c r="A35" s="40">
        <v>11</v>
      </c>
      <c r="B35" s="37" t="str">
        <f>[4]Advance!B36</f>
        <v>South Indian Bank Ltd</v>
      </c>
      <c r="C35" s="362">
        <f>[4]Advance!C36/[4]Deposit!C36*100</f>
        <v>270.93954843408596</v>
      </c>
      <c r="D35" s="362">
        <f>[4]Advance!D36/[4]Deposit!D36*100</f>
        <v>82.82149130777151</v>
      </c>
      <c r="E35" s="362">
        <f>[4]Advance!E36/[4]Deposit!E36*100</f>
        <v>94.03904989709072</v>
      </c>
      <c r="F35" s="362">
        <f>[4]Advance!F36/[4]Deposit!F36*100</f>
        <v>69.133721331053081</v>
      </c>
      <c r="G35" s="362">
        <f>[4]Advance!G36/[4]Deposit!G36*100</f>
        <v>74.052161183726611</v>
      </c>
      <c r="H35" s="362">
        <f>[4]Advance!H36/[4]Deposit!H36*100</f>
        <v>287.0210135970334</v>
      </c>
      <c r="I35" s="362">
        <f>[4]Advance!I36/[4]Deposit!I36*100</f>
        <v>89.994019138755988</v>
      </c>
      <c r="J35" s="362">
        <f>[4]Advance!J36/[4]Deposit!J36*100</f>
        <v>102.51186666380292</v>
      </c>
      <c r="K35" s="362">
        <f>[4]Advance!K36/[4]Deposit!K36*100</f>
        <v>70.502352975795688</v>
      </c>
      <c r="L35" s="362">
        <f>[4]Advance!L36/[4]Deposit!L36*100</f>
        <v>77.112340642437132</v>
      </c>
      <c r="M35" s="365">
        <f t="shared" si="2"/>
        <v>3.0601794587105218</v>
      </c>
    </row>
    <row r="36" spans="1:13" x14ac:dyDescent="0.25">
      <c r="A36" s="40">
        <v>12</v>
      </c>
      <c r="B36" s="37" t="str">
        <f>[4]Advance!B37</f>
        <v>Tamil Nadu Merchantile Bank Ltd.</v>
      </c>
      <c r="C36" s="362" t="e">
        <f>[4]Advance!C37/[4]Deposit!C37*100</f>
        <v>#DIV/0!</v>
      </c>
      <c r="D36" s="362">
        <f>[4]Advance!D37/[4]Deposit!D37*100</f>
        <v>236.87886929984913</v>
      </c>
      <c r="E36" s="362">
        <f>[4]Advance!E37/[4]Deposit!E37*100</f>
        <v>51.76712222478853</v>
      </c>
      <c r="F36" s="362">
        <f>[4]Advance!F37/[4]Deposit!F37*100</f>
        <v>29.870759374634293</v>
      </c>
      <c r="G36" s="362">
        <f>[4]Advance!G37/[4]Deposit!G37*100</f>
        <v>48.840206396602944</v>
      </c>
      <c r="H36" s="362" t="e">
        <f>[4]Advance!H37/[4]Deposit!H37*100</f>
        <v>#DIV/0!</v>
      </c>
      <c r="I36" s="362">
        <f>[4]Advance!I37/[4]Deposit!I37*100</f>
        <v>230.73799416318909</v>
      </c>
      <c r="J36" s="362">
        <f>[4]Advance!J37/[4]Deposit!J37*100</f>
        <v>57.333680326800454</v>
      </c>
      <c r="K36" s="362">
        <f>[4]Advance!K37/[4]Deposit!K37*100</f>
        <v>27.531726929315042</v>
      </c>
      <c r="L36" s="362">
        <f>[4]Advance!L37/[4]Deposit!L37*100</f>
        <v>54.209440382928932</v>
      </c>
      <c r="M36" s="365">
        <f t="shared" si="2"/>
        <v>5.3692339863259875</v>
      </c>
    </row>
    <row r="37" spans="1:13" x14ac:dyDescent="0.25">
      <c r="A37" s="40">
        <v>13</v>
      </c>
      <c r="B37" s="37" t="str">
        <f>[4]Advance!B38</f>
        <v>IndusInd Bank</v>
      </c>
      <c r="C37" s="362">
        <f>[4]Advance!C38/[4]Deposit!C38*100</f>
        <v>3767.9945522642151</v>
      </c>
      <c r="D37" s="362">
        <f>[4]Advance!D38/[4]Deposit!D38*100</f>
        <v>8218.461538461539</v>
      </c>
      <c r="E37" s="362">
        <f>[4]Advance!E38/[4]Deposit!E38*100</f>
        <v>261.0722153484021</v>
      </c>
      <c r="F37" s="362">
        <f>[4]Advance!F38/[4]Deposit!F38*100</f>
        <v>177.62416194297975</v>
      </c>
      <c r="G37" s="362">
        <f>[4]Advance!G38/[4]Deposit!G38*100</f>
        <v>221.41143977357811</v>
      </c>
      <c r="H37" s="362">
        <f>[4]Advance!H38/[4]Deposit!H38*100</f>
        <v>3717.313489073098</v>
      </c>
      <c r="I37" s="362">
        <f>[4]Advance!I38/[4]Deposit!I38*100</f>
        <v>165.78064047899846</v>
      </c>
      <c r="J37" s="362">
        <f>[4]Advance!J38/[4]Deposit!J38*100</f>
        <v>119.51639939465093</v>
      </c>
      <c r="K37" s="362">
        <f>[4]Advance!K38/[4]Deposit!K38*100</f>
        <v>181.8265617501381</v>
      </c>
      <c r="L37" s="362">
        <f>[4]Advance!L38/[4]Deposit!L38*100</f>
        <v>194.96849283877359</v>
      </c>
      <c r="M37" s="365">
        <f t="shared" si="2"/>
        <v>-26.442946934804525</v>
      </c>
    </row>
    <row r="38" spans="1:13" x14ac:dyDescent="0.25">
      <c r="A38" s="40">
        <v>14</v>
      </c>
      <c r="B38" s="37" t="str">
        <f>[4]Advance!B39</f>
        <v>HDFC Bank Ltd</v>
      </c>
      <c r="C38" s="362">
        <f>[4]Advance!C39/[4]Deposit!C39*100</f>
        <v>54.416859862095876</v>
      </c>
      <c r="D38" s="362">
        <f>[4]Advance!D39/[4]Deposit!D39*100</f>
        <v>177.94983711733218</v>
      </c>
      <c r="E38" s="362">
        <f>[4]Advance!E39/[4]Deposit!E39*100</f>
        <v>150.97715381078345</v>
      </c>
      <c r="F38" s="362">
        <f>[4]Advance!F39/[4]Deposit!F39*100</f>
        <v>51.722253749188596</v>
      </c>
      <c r="G38" s="362">
        <f>[4]Advance!G39/[4]Deposit!G39*100</f>
        <v>59.904966886912881</v>
      </c>
      <c r="H38" s="362">
        <f>[4]Advance!H39/[4]Deposit!H39*100</f>
        <v>48.922739074366952</v>
      </c>
      <c r="I38" s="362">
        <f>[4]Advance!I39/[4]Deposit!I39*100</f>
        <v>161.34513869911814</v>
      </c>
      <c r="J38" s="362">
        <f>[4]Advance!J39/[4]Deposit!J39*100</f>
        <v>135.31155815197809</v>
      </c>
      <c r="K38" s="362">
        <f>[4]Advance!K39/[4]Deposit!K39*100</f>
        <v>45.758596799190755</v>
      </c>
      <c r="L38" s="362">
        <f>[4]Advance!L39/[4]Deposit!L39*100</f>
        <v>52.909826939112513</v>
      </c>
      <c r="M38" s="365">
        <f t="shared" si="2"/>
        <v>-6.995139947800368</v>
      </c>
    </row>
    <row r="39" spans="1:13" x14ac:dyDescent="0.25">
      <c r="A39" s="40">
        <v>15</v>
      </c>
      <c r="B39" s="37" t="str">
        <f>[4]Advance!B40</f>
        <v xml:space="preserve">Axis Bank Ltd </v>
      </c>
      <c r="C39" s="362">
        <f>[4]Advance!C40/[4]Deposit!C40*100</f>
        <v>22.418247947125046</v>
      </c>
      <c r="D39" s="362">
        <f>[4]Advance!D40/[4]Deposit!D40*100</f>
        <v>73.166466905170836</v>
      </c>
      <c r="E39" s="362">
        <f>[4]Advance!E40/[4]Deposit!E40*100</f>
        <v>91.549051728454984</v>
      </c>
      <c r="F39" s="362">
        <f>[4]Advance!F40/[4]Deposit!F40*100</f>
        <v>87.983216826844554</v>
      </c>
      <c r="G39" s="362">
        <f>[4]Advance!G40/[4]Deposit!G40*100</f>
        <v>87.091801088457572</v>
      </c>
      <c r="H39" s="362">
        <f>[4]Advance!H40/[4]Deposit!H40*100</f>
        <v>23.884119472520418</v>
      </c>
      <c r="I39" s="362">
        <f>[4]Advance!I40/[4]Deposit!I40*100</f>
        <v>37.200962896994376</v>
      </c>
      <c r="J39" s="362">
        <f>[4]Advance!J40/[4]Deposit!J40*100</f>
        <v>93.432008970167303</v>
      </c>
      <c r="K39" s="362">
        <f>[4]Advance!K40/[4]Deposit!K40*100</f>
        <v>79.554251198637701</v>
      </c>
      <c r="L39" s="362">
        <f>[4]Advance!L40/[4]Deposit!L40*100</f>
        <v>78.650750984983119</v>
      </c>
      <c r="M39" s="365">
        <f t="shared" si="2"/>
        <v>-8.4410501034744527</v>
      </c>
    </row>
    <row r="40" spans="1:13" x14ac:dyDescent="0.25">
      <c r="A40" s="40">
        <v>16</v>
      </c>
      <c r="B40" s="37" t="str">
        <f>[4]Advance!B41</f>
        <v>ICICI Bank Ltd</v>
      </c>
      <c r="C40" s="362">
        <f>[4]Advance!C41/[4]Deposit!C41*100</f>
        <v>48.52719343968397</v>
      </c>
      <c r="D40" s="362">
        <f>[4]Advance!D41/[4]Deposit!D41*100</f>
        <v>140.44697482145983</v>
      </c>
      <c r="E40" s="362">
        <f>[4]Advance!E41/[4]Deposit!E41*100</f>
        <v>81.685900041055831</v>
      </c>
      <c r="F40" s="362">
        <f>[4]Advance!F41/[4]Deposit!F41*100</f>
        <v>63.537701122599103</v>
      </c>
      <c r="G40" s="362">
        <f>[4]Advance!G41/[4]Deposit!G41*100</f>
        <v>66.357458329632891</v>
      </c>
      <c r="H40" s="362">
        <f>[4]Advance!H41/[4]Deposit!H41*100</f>
        <v>31.706837959951056</v>
      </c>
      <c r="I40" s="362">
        <f>[4]Advance!I41/[4]Deposit!I41*100</f>
        <v>116.16384667159252</v>
      </c>
      <c r="J40" s="362">
        <f>[4]Advance!J41/[4]Deposit!J41*100</f>
        <v>72.89402770290917</v>
      </c>
      <c r="K40" s="362">
        <f>[4]Advance!K41/[4]Deposit!K41*100</f>
        <v>52.263673669427455</v>
      </c>
      <c r="L40" s="362">
        <f>[4]Advance!L41/[4]Deposit!L41*100</f>
        <v>54.915618742319019</v>
      </c>
      <c r="M40" s="365">
        <f t="shared" si="2"/>
        <v>-11.441839587313872</v>
      </c>
    </row>
    <row r="41" spans="1:13" x14ac:dyDescent="0.25">
      <c r="A41" s="40">
        <v>17</v>
      </c>
      <c r="B41" s="37" t="str">
        <f>[4]Advance!B42</f>
        <v>YES BANK Ltd.</v>
      </c>
      <c r="C41" s="362">
        <f>[4]Advance!C42/[4]Deposit!C42*100</f>
        <v>71.829693521747103</v>
      </c>
      <c r="D41" s="362">
        <f>[4]Advance!D42/[4]Deposit!D42*100</f>
        <v>72.34185733512787</v>
      </c>
      <c r="E41" s="362">
        <f>[4]Advance!E42/[4]Deposit!E42*100</f>
        <v>196.64409945138323</v>
      </c>
      <c r="F41" s="362">
        <f>[4]Advance!F42/[4]Deposit!F42*100</f>
        <v>265.30839140563296</v>
      </c>
      <c r="G41" s="362">
        <f>[4]Advance!G42/[4]Deposit!G42*100</f>
        <v>250.3197507004484</v>
      </c>
      <c r="H41" s="362">
        <f>[4]Advance!H42/[4]Deposit!H42*100</f>
        <v>62.286425400242166</v>
      </c>
      <c r="I41" s="362">
        <f>[4]Advance!I42/[4]Deposit!I42*100</f>
        <v>60.552626795128162</v>
      </c>
      <c r="J41" s="362">
        <f>[4]Advance!J42/[4]Deposit!J42*100</f>
        <v>162.59449932748944</v>
      </c>
      <c r="K41" s="362">
        <f>[4]Advance!K42/[4]Deposit!K42*100</f>
        <v>214.08828389380307</v>
      </c>
      <c r="L41" s="362">
        <f>[4]Advance!L42/[4]Deposit!L42*100</f>
        <v>203.39865464337046</v>
      </c>
      <c r="M41" s="365">
        <f t="shared" si="2"/>
        <v>-46.921096057077932</v>
      </c>
    </row>
    <row r="42" spans="1:13" x14ac:dyDescent="0.25">
      <c r="A42" s="40">
        <v>18</v>
      </c>
      <c r="B42" s="37" t="str">
        <f>[4]Advance!B43</f>
        <v>Bandhan Bank</v>
      </c>
      <c r="C42" s="362" t="e">
        <f>[4]Advance!C43/[4]Deposit!C43*100</f>
        <v>#DIV/0!</v>
      </c>
      <c r="D42" s="362">
        <f>[4]Advance!D43/[4]Deposit!D43*100</f>
        <v>164.89412427664232</v>
      </c>
      <c r="E42" s="362">
        <f>[4]Advance!E43/[4]Deposit!E43*100</f>
        <v>310.575825112671</v>
      </c>
      <c r="F42" s="362">
        <f>[4]Advance!F43/[4]Deposit!F43*100</f>
        <v>297.92289167408939</v>
      </c>
      <c r="G42" s="362">
        <f>[4]Advance!G43/[4]Deposit!G43*100</f>
        <v>299.15362484175097</v>
      </c>
      <c r="H42" s="362" t="e">
        <f>[4]Advance!H43/[4]Deposit!H43*100</f>
        <v>#DIV/0!</v>
      </c>
      <c r="I42" s="362">
        <f>[4]Advance!I43/[4]Deposit!I43*100</f>
        <v>148.50334360674421</v>
      </c>
      <c r="J42" s="362">
        <f>[4]Advance!J43/[4]Deposit!J43*100</f>
        <v>275.97894410793344</v>
      </c>
      <c r="K42" s="362">
        <f>[4]Advance!K43/[4]Deposit!K43*100</f>
        <v>233.8441136723076</v>
      </c>
      <c r="L42" s="362">
        <f>[4]Advance!L43/[4]Deposit!L43*100</f>
        <v>245.20361390646724</v>
      </c>
      <c r="M42" s="365">
        <f t="shared" si="2"/>
        <v>-53.950010935283728</v>
      </c>
    </row>
    <row r="43" spans="1:13" x14ac:dyDescent="0.25">
      <c r="A43" s="40">
        <v>19</v>
      </c>
      <c r="B43" s="37" t="str">
        <f>[4]Advance!B44</f>
        <v>DCB Bank Ltd</v>
      </c>
      <c r="C43" s="362">
        <f>[4]Advance!C44/[4]Deposit!C44*100</f>
        <v>414.97019022189932</v>
      </c>
      <c r="D43" s="362">
        <f>[4]Advance!D44/[4]Deposit!D44*100</f>
        <v>255.86675518070533</v>
      </c>
      <c r="E43" s="362">
        <f>[4]Advance!E44/[4]Deposit!E44*100</f>
        <v>110.04482416066472</v>
      </c>
      <c r="F43" s="362">
        <f>[4]Advance!F44/[4]Deposit!F44*100</f>
        <v>109.29328101267124</v>
      </c>
      <c r="G43" s="362">
        <f>[4]Advance!G44/[4]Deposit!G44*100</f>
        <v>125.50079838349826</v>
      </c>
      <c r="H43" s="362">
        <f>[4]Advance!H44/[4]Deposit!H44*100</f>
        <v>1094.7020002552474</v>
      </c>
      <c r="I43" s="362">
        <f>[4]Advance!I44/[4]Deposit!I44*100</f>
        <v>1979.2009702172052</v>
      </c>
      <c r="J43" s="362">
        <f>[4]Advance!J44/[4]Deposit!J44*100</f>
        <v>12.83261203028243</v>
      </c>
      <c r="K43" s="362">
        <f>[4]Advance!K44/[4]Deposit!K44*100</f>
        <v>54.359595347034265</v>
      </c>
      <c r="L43" s="362">
        <f>[4]Advance!L44/[4]Deposit!L44*100</f>
        <v>121.11963285390514</v>
      </c>
      <c r="M43" s="365">
        <f t="shared" si="2"/>
        <v>-4.3811655295931189</v>
      </c>
    </row>
    <row r="44" spans="1:13" x14ac:dyDescent="0.25">
      <c r="A44" s="40">
        <v>20</v>
      </c>
      <c r="B44" s="37" t="str">
        <f>[4]Advance!B45</f>
        <v xml:space="preserve">IDFC Bank </v>
      </c>
      <c r="C44" s="362">
        <f>[4]Advance!C45/[4]Deposit!C45*100</f>
        <v>1828.0863931006309</v>
      </c>
      <c r="D44" s="362">
        <f>[4]Advance!D45/[4]Deposit!D45*100</f>
        <v>684.65150709788873</v>
      </c>
      <c r="E44" s="362">
        <f>[4]Advance!E45/[4]Deposit!E45*100</f>
        <v>220.98490867007729</v>
      </c>
      <c r="F44" s="362">
        <f>[4]Advance!F45/[4]Deposit!F45*100</f>
        <v>133.40213703749782</v>
      </c>
      <c r="G44" s="362">
        <f>[4]Advance!G45/[4]Deposit!G45*100</f>
        <v>155.09618079137863</v>
      </c>
      <c r="H44" s="362">
        <f>[4]Advance!H45/[4]Deposit!H45*100</f>
        <v>1444.1034968855417</v>
      </c>
      <c r="I44" s="362">
        <f>[4]Advance!I45/[4]Deposit!I45*100</f>
        <v>494.53210288927482</v>
      </c>
      <c r="J44" s="362">
        <f>[4]Advance!J45/[4]Deposit!J45*100</f>
        <v>134.72309668295244</v>
      </c>
      <c r="K44" s="362">
        <f>[4]Advance!K45/[4]Deposit!K45*100</f>
        <v>97.742417183602441</v>
      </c>
      <c r="L44" s="362">
        <f>[4]Advance!L45/[4]Deposit!L45*100</f>
        <v>114.35811200475474</v>
      </c>
      <c r="M44" s="365">
        <f t="shared" si="2"/>
        <v>-40.738068786623884</v>
      </c>
    </row>
    <row r="45" spans="1:13" x14ac:dyDescent="0.25">
      <c r="A45" s="23"/>
      <c r="B45" s="24" t="s">
        <v>54</v>
      </c>
      <c r="C45" s="362">
        <f>[4]Advance!C46/[4]Deposit!C46*100</f>
        <v>88.518330076592278</v>
      </c>
      <c r="D45" s="362">
        <f>[4]Advance!D46/[4]Deposit!D46*100</f>
        <v>91.224227278839621</v>
      </c>
      <c r="E45" s="362">
        <f>[4]Advance!E46/[4]Deposit!E46*100</f>
        <v>82.750707996569417</v>
      </c>
      <c r="F45" s="362">
        <f>[4]Advance!F46/[4]Deposit!F46*100</f>
        <v>74.794552266908212</v>
      </c>
      <c r="G45" s="362">
        <f>[4]Advance!G46/[4]Deposit!G46*100</f>
        <v>77.287127418407053</v>
      </c>
      <c r="H45" s="362">
        <f>[4]Advance!H46/[4]Deposit!H46*100</f>
        <v>85.033721331249652</v>
      </c>
      <c r="I45" s="362">
        <f>[4]Advance!I46/[4]Deposit!I46*100</f>
        <v>106.62868882215417</v>
      </c>
      <c r="J45" s="362">
        <f>[4]Advance!J46/[4]Deposit!J46*100</f>
        <v>82.608601866560704</v>
      </c>
      <c r="K45" s="362">
        <f>[4]Advance!K46/[4]Deposit!K46*100</f>
        <v>66.039505217233611</v>
      </c>
      <c r="L45" s="362">
        <f>[4]Advance!L46/[4]Deposit!L46*100</f>
        <v>71.040718295329953</v>
      </c>
      <c r="M45" s="365">
        <f>L45-G45</f>
        <v>-6.2464091230771004</v>
      </c>
    </row>
    <row r="46" spans="1:13" x14ac:dyDescent="0.25">
      <c r="A46" s="23" t="s">
        <v>55</v>
      </c>
      <c r="B46" s="24" t="s">
        <v>56</v>
      </c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4"/>
    </row>
    <row r="47" spans="1:13" x14ac:dyDescent="0.25">
      <c r="A47" s="23">
        <v>1</v>
      </c>
      <c r="B47" s="37" t="str">
        <f>[4]Advance!B48</f>
        <v>Karnataka Grameena Bank</v>
      </c>
      <c r="C47" s="362">
        <f>[4]Advance!C48/[4]Deposit!C48*100</f>
        <v>121.98599899926712</v>
      </c>
      <c r="D47" s="362">
        <f>[4]Advance!D48/[4]Deposit!D48*100</f>
        <v>64.676697456632084</v>
      </c>
      <c r="E47" s="362">
        <f>[4]Advance!E48/[4]Deposit!E48*100</f>
        <v>30.737455381851181</v>
      </c>
      <c r="F47" s="362">
        <f>[4]Advance!F48/[4]Deposit!F48*100</f>
        <v>31.680712040150315</v>
      </c>
      <c r="G47" s="362">
        <f>[4]Advance!G48/[4]Deposit!G48*100</f>
        <v>76.677300537463879</v>
      </c>
      <c r="H47" s="362">
        <f>[4]Advance!H48/[4]Deposit!H48*100</f>
        <v>129.93031759093009</v>
      </c>
      <c r="I47" s="362">
        <f>[4]Advance!I48/[4]Deposit!I48*100</f>
        <v>69.068730311944961</v>
      </c>
      <c r="J47" s="362">
        <f>[4]Advance!J48/[4]Deposit!J48*100</f>
        <v>30.664981811632941</v>
      </c>
      <c r="K47" s="362">
        <f>[4]Advance!K48/[4]Deposit!K48*100</f>
        <v>28.61167609200082</v>
      </c>
      <c r="L47" s="362">
        <f>[4]Advance!L48/[4]Deposit!L48*100</f>
        <v>79.954195085542949</v>
      </c>
      <c r="M47" s="365">
        <f t="shared" si="2"/>
        <v>3.2768945480790705</v>
      </c>
    </row>
    <row r="48" spans="1:13" x14ac:dyDescent="0.25">
      <c r="A48" s="40">
        <v>2</v>
      </c>
      <c r="B48" s="37" t="str">
        <f>[4]Advance!B49</f>
        <v>Karnataka Vikas Grameena Bank</v>
      </c>
      <c r="C48" s="362">
        <f>[4]Advance!C49/[4]Deposit!C49*100</f>
        <v>107.31044527089466</v>
      </c>
      <c r="D48" s="362">
        <f>[4]Advance!D49/[4]Deposit!D49*100</f>
        <v>49.034477563585391</v>
      </c>
      <c r="E48" s="362">
        <f>[4]Advance!E49/[4]Deposit!E49*100</f>
        <v>29.694679451706126</v>
      </c>
      <c r="F48" s="362" t="e">
        <f>[4]Advance!F49/[4]Deposit!F49*100</f>
        <v>#DIV/0!</v>
      </c>
      <c r="G48" s="362">
        <f>[4]Advance!G49/[4]Deposit!G49*100</f>
        <v>73.338416522460619</v>
      </c>
      <c r="H48" s="362">
        <f>[4]Advance!H49/[4]Deposit!H49*100</f>
        <v>112.41394239629014</v>
      </c>
      <c r="I48" s="362">
        <f>[4]Advance!I49/[4]Deposit!I49*100</f>
        <v>50.54031068446789</v>
      </c>
      <c r="J48" s="362">
        <f>[4]Advance!J49/[4]Deposit!J49*100</f>
        <v>28.320364966228865</v>
      </c>
      <c r="K48" s="362" t="e">
        <f>[4]Advance!K49/[4]Deposit!K49*100</f>
        <v>#DIV/0!</v>
      </c>
      <c r="L48" s="362">
        <f>[4]Advance!L49/[4]Deposit!L49*100</f>
        <v>74.530696507363118</v>
      </c>
      <c r="M48" s="365">
        <f t="shared" si="2"/>
        <v>1.1922799849024983</v>
      </c>
    </row>
    <row r="49" spans="1:13" x14ac:dyDescent="0.25">
      <c r="A49" s="23"/>
      <c r="B49" s="24" t="s">
        <v>59</v>
      </c>
      <c r="C49" s="362">
        <f>[4]Advance!C50/[4]Deposit!C50*100</f>
        <v>116.33648374741871</v>
      </c>
      <c r="D49" s="362">
        <f>[4]Advance!D50/[4]Deposit!D50*100</f>
        <v>58.636828617115754</v>
      </c>
      <c r="E49" s="362">
        <f>[4]Advance!E50/[4]Deposit!E50*100</f>
        <v>30.409667488875691</v>
      </c>
      <c r="F49" s="362">
        <f>[4]Advance!F50/[4]Deposit!F50*100</f>
        <v>31.680712040150315</v>
      </c>
      <c r="G49" s="362">
        <f>[4]Advance!G50/[4]Deposit!G50*100</f>
        <v>75.515187165374314</v>
      </c>
      <c r="H49" s="362">
        <f>[4]Advance!H50/[4]Deposit!H50*100</f>
        <v>123.26388693916152</v>
      </c>
      <c r="I49" s="362">
        <f>[4]Advance!I50/[4]Deposit!I50*100</f>
        <v>61.823284097160759</v>
      </c>
      <c r="J49" s="362">
        <f>[4]Advance!J50/[4]Deposit!J50*100</f>
        <v>29.897801446451894</v>
      </c>
      <c r="K49" s="362">
        <f>[4]Advance!K50/[4]Deposit!K50*100</f>
        <v>28.61167609200082</v>
      </c>
      <c r="L49" s="362">
        <f>[4]Advance!L50/[4]Deposit!L50*100</f>
        <v>78.066076771752606</v>
      </c>
      <c r="M49" s="365">
        <f t="shared" si="2"/>
        <v>2.5508896063782913</v>
      </c>
    </row>
    <row r="50" spans="1:13" x14ac:dyDescent="0.25">
      <c r="A50" s="24" t="s">
        <v>60</v>
      </c>
      <c r="B50" s="37"/>
      <c r="C50" s="362">
        <f>[4]Advance!C51/[4]Deposit!C51*100</f>
        <v>83.414146244752047</v>
      </c>
      <c r="D50" s="362">
        <f>[4]Advance!D51/[4]Deposit!D51*100</f>
        <v>73.92450847412313</v>
      </c>
      <c r="E50" s="362">
        <f>[4]Advance!E51/[4]Deposit!E51*100</f>
        <v>59.768222522181659</v>
      </c>
      <c r="F50" s="362">
        <f>[4]Advance!F51/[4]Deposit!F51*100</f>
        <v>74.984559322681363</v>
      </c>
      <c r="G50" s="362">
        <f>[4]Advance!G51/[4]Deposit!G51*100</f>
        <v>72.533876219058811</v>
      </c>
      <c r="H50" s="362">
        <f>[4]Advance!H51/[4]Deposit!H51*100</f>
        <v>84.653132262237463</v>
      </c>
      <c r="I50" s="362">
        <f>[4]Advance!I51/[4]Deposit!I51*100</f>
        <v>82.196505230236198</v>
      </c>
      <c r="J50" s="362">
        <f>[4]Advance!J51/[4]Deposit!J51*100</f>
        <v>54.648872661097222</v>
      </c>
      <c r="K50" s="362">
        <f>[4]Advance!K51/[4]Deposit!K51*100</f>
        <v>72.534743604839051</v>
      </c>
      <c r="L50" s="362">
        <f>[4]Advance!L51/[4]Deposit!L51*100</f>
        <v>70.186050727382892</v>
      </c>
      <c r="M50" s="365">
        <f t="shared" si="2"/>
        <v>-2.3478254916759198</v>
      </c>
    </row>
    <row r="51" spans="1:13" x14ac:dyDescent="0.25">
      <c r="A51" s="24" t="s">
        <v>473</v>
      </c>
      <c r="B51" s="24"/>
      <c r="C51" s="362">
        <f>[4]Advance!C52/[4]Deposit!C52*100</f>
        <v>91.522180607500275</v>
      </c>
      <c r="D51" s="362">
        <f>[4]Advance!D52/[4]Deposit!D52*100</f>
        <v>72.650063721506527</v>
      </c>
      <c r="E51" s="362">
        <f>[4]Advance!E52/[4]Deposit!E52*100</f>
        <v>57.738096160012496</v>
      </c>
      <c r="F51" s="362">
        <f>[4]Advance!F52/[4]Deposit!F52*100</f>
        <v>74.8497610776096</v>
      </c>
      <c r="G51" s="362">
        <f>[4]Advance!G52/[4]Deposit!G52*100</f>
        <v>72.669153216849196</v>
      </c>
      <c r="H51" s="362">
        <f>[4]Advance!H52/[4]Deposit!H52*100</f>
        <v>93.809883677141002</v>
      </c>
      <c r="I51" s="362">
        <f>[4]Advance!I52/[4]Deposit!I52*100</f>
        <v>80.567680874422194</v>
      </c>
      <c r="J51" s="362">
        <f>[4]Advance!J52/[4]Deposit!J52*100</f>
        <v>53.242862655552514</v>
      </c>
      <c r="K51" s="362">
        <f>[4]Advance!K52/[4]Deposit!K52*100</f>
        <v>72.374722441067746</v>
      </c>
      <c r="L51" s="362">
        <f>[4]Advance!L52/[4]Deposit!L52*100</f>
        <v>70.530687736780294</v>
      </c>
      <c r="M51" s="365">
        <f t="shared" si="2"/>
        <v>-2.138465480068902</v>
      </c>
    </row>
    <row r="52" spans="1:13" x14ac:dyDescent="0.25">
      <c r="A52" s="23" t="s">
        <v>62</v>
      </c>
      <c r="B52" s="24" t="s">
        <v>63</v>
      </c>
      <c r="C52" s="365"/>
      <c r="D52" s="365"/>
      <c r="E52" s="365"/>
      <c r="F52" s="365"/>
      <c r="G52" s="368"/>
      <c r="H52" s="365"/>
      <c r="I52" s="365"/>
      <c r="J52" s="365"/>
      <c r="K52" s="365"/>
      <c r="L52" s="365"/>
      <c r="M52" s="364"/>
    </row>
    <row r="53" spans="1:13" x14ac:dyDescent="0.25">
      <c r="A53" s="40">
        <v>1</v>
      </c>
      <c r="B53" s="37" t="str">
        <f>[4]Advance!B54</f>
        <v>KSCARD Bk.Ltd</v>
      </c>
      <c r="C53" s="362" t="e">
        <f>[4]Advance!C54/[4]Deposit!C54*100</f>
        <v>#DIV/0!</v>
      </c>
      <c r="D53" s="362" t="e">
        <f>[4]Advance!D54/[4]Deposit!D54*100</f>
        <v>#DIV/0!</v>
      </c>
      <c r="E53" s="362">
        <f>[4]Advance!E54/[4]Deposit!E54*100</f>
        <v>0</v>
      </c>
      <c r="F53" s="362">
        <f>[4]Advance!F54/[4]Deposit!F54*100</f>
        <v>0</v>
      </c>
      <c r="G53" s="362">
        <f>[4]Advance!G54/[4]Deposit!G54*100</f>
        <v>534.07575929797065</v>
      </c>
      <c r="H53" s="362" t="e">
        <f>[4]Advance!H54/[4]Deposit!H54*100</f>
        <v>#DIV/0!</v>
      </c>
      <c r="I53" s="362" t="e">
        <f>[4]Advance!I54/[4]Deposit!I54*100</f>
        <v>#DIV/0!</v>
      </c>
      <c r="J53" s="362">
        <f>[4]Advance!J54/[4]Deposit!J54*100</f>
        <v>0</v>
      </c>
      <c r="K53" s="362">
        <f>[4]Advance!K54/[4]Deposit!K54*100</f>
        <v>0</v>
      </c>
      <c r="L53" s="362">
        <f>[4]Advance!L54/[4]Deposit!L54*100</f>
        <v>425.79988219198634</v>
      </c>
      <c r="M53" s="365">
        <f t="shared" si="2"/>
        <v>-108.27587710598431</v>
      </c>
    </row>
    <row r="54" spans="1:13" ht="18.75" x14ac:dyDescent="0.3">
      <c r="A54" s="370">
        <v>2</v>
      </c>
      <c r="B54" s="37" t="str">
        <f>[4]Advance!B55</f>
        <v xml:space="preserve">K.S.Coop Apex Bank ltd </v>
      </c>
      <c r="C54" s="362">
        <f>[4]Advance!C55/[4]Deposit!C55*100</f>
        <v>108.18336273647608</v>
      </c>
      <c r="D54" s="362">
        <f>[4]Advance!D55/[4]Deposit!D55*100</f>
        <v>92.852954935766462</v>
      </c>
      <c r="E54" s="362">
        <f>[4]Advance!E55/[4]Deposit!E55*100</f>
        <v>102.5775175247712</v>
      </c>
      <c r="F54" s="362">
        <f>[4]Advance!F55/[4]Deposit!F55*100</f>
        <v>135.93921596714893</v>
      </c>
      <c r="G54" s="362">
        <f>[4]Advance!G55/[4]Deposit!G55*100</f>
        <v>111.05372900494186</v>
      </c>
      <c r="H54" s="362">
        <f>[4]Advance!H55/[4]Deposit!H55*100</f>
        <v>115.6364941187172</v>
      </c>
      <c r="I54" s="362">
        <f>[4]Advance!I55/[4]Deposit!I55*100</f>
        <v>101.92741539435562</v>
      </c>
      <c r="J54" s="362">
        <f>[4]Advance!J55/[4]Deposit!J55*100</f>
        <v>104.33296713964756</v>
      </c>
      <c r="K54" s="362">
        <f>[4]Advance!K55/[4]Deposit!K55*100</f>
        <v>50.563254893371948</v>
      </c>
      <c r="L54" s="362">
        <f>[4]Advance!L55/[4]Deposit!L55*100</f>
        <v>93.028422391714543</v>
      </c>
      <c r="M54" s="365">
        <f t="shared" si="2"/>
        <v>-18.025306613227315</v>
      </c>
    </row>
    <row r="55" spans="1:13" x14ac:dyDescent="0.25">
      <c r="A55" s="40">
        <v>3</v>
      </c>
      <c r="B55" s="37" t="str">
        <f>[4]Advance!B56</f>
        <v>Indl.Co.Op.Bank ltd.</v>
      </c>
      <c r="C55" s="362" t="e">
        <f>[4]Advance!C56/[4]Deposit!C56*100</f>
        <v>#DIV/0!</v>
      </c>
      <c r="D55" s="362">
        <f>[4]Advance!D56/[4]Deposit!D56*100</f>
        <v>19.708396178984415</v>
      </c>
      <c r="E55" s="362">
        <f>[4]Advance!E56/[4]Deposit!E56*100</f>
        <v>44.125065994016545</v>
      </c>
      <c r="F55" s="362">
        <f>[4]Advance!F56/[4]Deposit!F56*100</f>
        <v>69.33050269163698</v>
      </c>
      <c r="G55" s="362">
        <f>[4]Advance!G56/[4]Deposit!G56*100</f>
        <v>52.934057408844062</v>
      </c>
      <c r="H55" s="362" t="e">
        <f>[4]Advance!H56/[4]Deposit!H56*100</f>
        <v>#DIV/0!</v>
      </c>
      <c r="I55" s="362">
        <f>[4]Advance!I56/[4]Deposit!I56*100</f>
        <v>19.708396178984415</v>
      </c>
      <c r="J55" s="362">
        <f>[4]Advance!J56/[4]Deposit!J56*100</f>
        <v>44.125065994016545</v>
      </c>
      <c r="K55" s="362">
        <f>[4]Advance!K56/[4]Deposit!K56*100</f>
        <v>69.33050269163698</v>
      </c>
      <c r="L55" s="362">
        <f>[4]Advance!L56/[4]Deposit!L56*100</f>
        <v>52.934057408844062</v>
      </c>
      <c r="M55" s="365">
        <f t="shared" si="2"/>
        <v>0</v>
      </c>
    </row>
    <row r="56" spans="1:13" x14ac:dyDescent="0.25">
      <c r="A56" s="23"/>
      <c r="B56" s="37" t="str">
        <f>[4]Advance!B57</f>
        <v>Total (E)</v>
      </c>
      <c r="C56" s="362">
        <f>[4]Advance!C57/[4]Deposit!C57*100</f>
        <v>128.91419379926597</v>
      </c>
      <c r="D56" s="362">
        <f>[4]Advance!D57/[4]Deposit!D57*100</f>
        <v>92.682790475860202</v>
      </c>
      <c r="E56" s="362">
        <f>[4]Advance!E57/[4]Deposit!E57*100</f>
        <v>99.141151714461543</v>
      </c>
      <c r="F56" s="362">
        <f>[4]Advance!F57/[4]Deposit!F57*100</f>
        <v>134.25717697266489</v>
      </c>
      <c r="G56" s="362">
        <f>[4]Advance!G57/[4]Deposit!G57*100</f>
        <v>114.27932547168109</v>
      </c>
      <c r="H56" s="362">
        <f>[4]Advance!H57/[4]Deposit!H57*100</f>
        <v>132.96587832379578</v>
      </c>
      <c r="I56" s="362">
        <f>[4]Advance!I57/[4]Deposit!I57*100</f>
        <v>101.71561226374948</v>
      </c>
      <c r="J56" s="362">
        <f>[4]Advance!J57/[4]Deposit!J57*100</f>
        <v>100.46920231856042</v>
      </c>
      <c r="K56" s="362">
        <f>[4]Advance!K57/[4]Deposit!K57*100</f>
        <v>50.334160184773836</v>
      </c>
      <c r="L56" s="362">
        <f>[4]Advance!L57/[4]Deposit!L57*100</f>
        <v>96.199785306727904</v>
      </c>
      <c r="M56" s="365">
        <f t="shared" si="2"/>
        <v>-18.079540164953187</v>
      </c>
    </row>
    <row r="57" spans="1:13" x14ac:dyDescent="0.25">
      <c r="A57" s="40" t="s">
        <v>68</v>
      </c>
      <c r="B57" s="37" t="str">
        <f>[4]Advance!B58</f>
        <v>KSFC</v>
      </c>
      <c r="C57" s="362" t="e">
        <f>[4]Advance!C58/[4]Deposit!C58*100</f>
        <v>#DIV/0!</v>
      </c>
      <c r="D57" s="362" t="e">
        <f>[4]Advance!D58/[4]Deposit!D58*100</f>
        <v>#DIV/0!</v>
      </c>
      <c r="E57" s="362" t="e">
        <f>[4]Advance!E58/[4]Deposit!E58*100</f>
        <v>#DIV/0!</v>
      </c>
      <c r="F57" s="362" t="e">
        <f>[4]Advance!F58/[4]Deposit!F58*100</f>
        <v>#DIV/0!</v>
      </c>
      <c r="G57" s="362" t="e">
        <f>[4]Advance!G58/[4]Deposit!G58*100</f>
        <v>#DIV/0!</v>
      </c>
      <c r="H57" s="362" t="e">
        <f>[4]Advance!H58/[4]Deposit!H58*100</f>
        <v>#DIV/0!</v>
      </c>
      <c r="I57" s="362" t="e">
        <f>[4]Advance!I58/[4]Deposit!I58*100</f>
        <v>#DIV/0!</v>
      </c>
      <c r="J57" s="362" t="e">
        <f>[4]Advance!J58/[4]Deposit!J58*100</f>
        <v>#DIV/0!</v>
      </c>
      <c r="K57" s="362" t="e">
        <f>[4]Advance!K58/[4]Deposit!K58*100</f>
        <v>#DIV/0!</v>
      </c>
      <c r="L57" s="362" t="e">
        <f>[4]Advance!L58/[4]Deposit!L58*100</f>
        <v>#DIV/0!</v>
      </c>
      <c r="M57" s="365" t="e">
        <f t="shared" si="2"/>
        <v>#DIV/0!</v>
      </c>
    </row>
    <row r="58" spans="1:13" x14ac:dyDescent="0.25">
      <c r="A58" s="40"/>
      <c r="B58" s="41" t="s">
        <v>70</v>
      </c>
      <c r="C58" s="362" t="e">
        <f>[4]Advance!C59/[4]Deposit!C59*100</f>
        <v>#DIV/0!</v>
      </c>
      <c r="D58" s="362" t="e">
        <f>[4]Advance!D59/[4]Deposit!D59*100</f>
        <v>#DIV/0!</v>
      </c>
      <c r="E58" s="362" t="e">
        <f>[4]Advance!E59/[4]Deposit!E59*100</f>
        <v>#DIV/0!</v>
      </c>
      <c r="F58" s="362" t="e">
        <f>[4]Advance!F59/[4]Deposit!F59*100</f>
        <v>#DIV/0!</v>
      </c>
      <c r="G58" s="362" t="e">
        <f>[4]Advance!G59/[4]Deposit!G59*100</f>
        <v>#DIV/0!</v>
      </c>
      <c r="H58" s="362" t="e">
        <f>[4]Advance!H59/[4]Deposit!H59*100</f>
        <v>#DIV/0!</v>
      </c>
      <c r="I58" s="362" t="e">
        <f>[4]Advance!I59/[4]Deposit!I59*100</f>
        <v>#DIV/0!</v>
      </c>
      <c r="J58" s="362" t="e">
        <f>[4]Advance!J59/[4]Deposit!J59*100</f>
        <v>#DIV/0!</v>
      </c>
      <c r="K58" s="362" t="e">
        <f>[4]Advance!K59/[4]Deposit!K59*100</f>
        <v>#DIV/0!</v>
      </c>
      <c r="L58" s="362" t="e">
        <f>[4]Advance!L59/[4]Deposit!L59*100</f>
        <v>#DIV/0!</v>
      </c>
      <c r="M58" s="365" t="e">
        <f t="shared" si="2"/>
        <v>#DIV/0!</v>
      </c>
    </row>
    <row r="59" spans="1:13" x14ac:dyDescent="0.25">
      <c r="A59" s="40" t="s">
        <v>71</v>
      </c>
      <c r="B59" s="41" t="s">
        <v>72</v>
      </c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4"/>
    </row>
    <row r="60" spans="1:13" x14ac:dyDescent="0.25">
      <c r="A60" s="40">
        <v>1</v>
      </c>
      <c r="B60" s="37" t="str">
        <f>[4]Advance!B61</f>
        <v>Equitas Small Finance Bank</v>
      </c>
      <c r="C60" s="362">
        <f>[4]Advance!C61/[4]Deposit!C61*100</f>
        <v>1860.0269179004038</v>
      </c>
      <c r="D60" s="362">
        <f>[4]Advance!D61/[4]Deposit!D61*100</f>
        <v>1158.1521739130433</v>
      </c>
      <c r="E60" s="362">
        <f>[4]Advance!E61/[4]Deposit!E61*100</f>
        <v>248.12621390135959</v>
      </c>
      <c r="F60" s="362">
        <f>[4]Advance!F61/[4]Deposit!F61*100</f>
        <v>158.6376788926253</v>
      </c>
      <c r="G60" s="362">
        <f>[4]Advance!G61/[4]Deposit!G61*100</f>
        <v>221.31519914220007</v>
      </c>
      <c r="H60" s="362">
        <f>[4]Advance!H61/[4]Deposit!H61*100</f>
        <v>1265.1413189771197</v>
      </c>
      <c r="I60" s="362">
        <f>[4]Advance!I61/[4]Deposit!I61*100</f>
        <v>1703.8291605301915</v>
      </c>
      <c r="J60" s="362">
        <f>[4]Advance!J61/[4]Deposit!J61*100</f>
        <v>175.16167711752797</v>
      </c>
      <c r="K60" s="362">
        <f>[4]Advance!K61/[4]Deposit!K61*100</f>
        <v>119.22890875539711</v>
      </c>
      <c r="L60" s="362">
        <f>[4]Advance!L61/[4]Deposit!L61*100</f>
        <v>163.37594346603524</v>
      </c>
      <c r="M60" s="365">
        <f t="shared" si="2"/>
        <v>-57.939255676164834</v>
      </c>
    </row>
    <row r="61" spans="1:13" x14ac:dyDescent="0.25">
      <c r="A61" s="40">
        <v>2</v>
      </c>
      <c r="B61" s="37" t="str">
        <f>[4]Advance!B62</f>
        <v>Ujjivan Small Finnance</v>
      </c>
      <c r="C61" s="362">
        <f>[4]Advance!C62/[4]Deposit!C62*100</f>
        <v>851.21472353188312</v>
      </c>
      <c r="D61" s="362">
        <f>[4]Advance!D62/[4]Deposit!D62*100</f>
        <v>454.32864191972919</v>
      </c>
      <c r="E61" s="362">
        <f>[4]Advance!E62/[4]Deposit!E62*100</f>
        <v>196.48730133695662</v>
      </c>
      <c r="F61" s="362">
        <f>[4]Advance!F62/[4]Deposit!F62*100</f>
        <v>134.21292409811923</v>
      </c>
      <c r="G61" s="362">
        <f>[4]Advance!G62/[4]Deposit!G62*100</f>
        <v>205.31997087708902</v>
      </c>
      <c r="H61" s="362">
        <f>[4]Advance!H62/[4]Deposit!H62*100</f>
        <v>841.554370656581</v>
      </c>
      <c r="I61" s="362">
        <f>[4]Advance!I62/[4]Deposit!I62*100</f>
        <v>414.3612472834472</v>
      </c>
      <c r="J61" s="362">
        <f>[4]Advance!J62/[4]Deposit!J62*100</f>
        <v>174.25851039085723</v>
      </c>
      <c r="K61" s="362">
        <f>[4]Advance!K62/[4]Deposit!K62*100</f>
        <v>100.47072733017754</v>
      </c>
      <c r="L61" s="362">
        <f>[4]Advance!L62/[4]Deposit!L62*100</f>
        <v>172.50103961907774</v>
      </c>
      <c r="M61" s="365">
        <f t="shared" si="2"/>
        <v>-32.818931258011276</v>
      </c>
    </row>
    <row r="62" spans="1:13" x14ac:dyDescent="0.25">
      <c r="A62" s="40">
        <v>3</v>
      </c>
      <c r="B62" s="37" t="str">
        <f>[4]Advance!B63</f>
        <v>Suryoday Small Finance Bank</v>
      </c>
      <c r="C62" s="362" t="e">
        <f>[4]Advance!C63/[4]Deposit!C63*100</f>
        <v>#DIV/0!</v>
      </c>
      <c r="D62" s="362" t="e">
        <f>[4]Advance!D63/[4]Deposit!D63*100</f>
        <v>#DIV/0!</v>
      </c>
      <c r="E62" s="362" t="e">
        <f>[4]Advance!E63/[4]Deposit!E63*100</f>
        <v>#DIV/0!</v>
      </c>
      <c r="F62" s="362" t="e">
        <f>[4]Advance!F63/[4]Deposit!F63*100</f>
        <v>#DIV/0!</v>
      </c>
      <c r="G62" s="362" t="e">
        <f>[4]Advance!G63/[4]Deposit!G63*100</f>
        <v>#DIV/0!</v>
      </c>
      <c r="H62" s="362">
        <f>[4]Advance!H63/[4]Deposit!H63*100</f>
        <v>23451.490514905148</v>
      </c>
      <c r="I62" s="362">
        <f>[4]Advance!I63/[4]Deposit!I63*100</f>
        <v>7088.7899809687524</v>
      </c>
      <c r="J62" s="362">
        <f>[4]Advance!J63/[4]Deposit!J63*100</f>
        <v>120.19505989610938</v>
      </c>
      <c r="K62" s="362">
        <f>[4]Advance!K63/[4]Deposit!K63*100</f>
        <v>4.6263904112988996</v>
      </c>
      <c r="L62" s="362">
        <f>[4]Advance!L63/[4]Deposit!L63*100</f>
        <v>115.08281492860691</v>
      </c>
      <c r="M62" s="365" t="e">
        <f t="shared" si="2"/>
        <v>#DIV/0!</v>
      </c>
    </row>
    <row r="63" spans="1:13" x14ac:dyDescent="0.25">
      <c r="A63" s="40">
        <v>4</v>
      </c>
      <c r="B63" s="37" t="str">
        <f>[4]Advance!B64</f>
        <v>ESAF Small Finance Bank</v>
      </c>
      <c r="C63" s="362" t="e">
        <f>[4]Advance!C64/[4]Deposit!C64*100</f>
        <v>#DIV/0!</v>
      </c>
      <c r="D63" s="362" t="e">
        <f>[4]Advance!D64/[4]Deposit!D64*100</f>
        <v>#DIV/0!</v>
      </c>
      <c r="E63" s="362" t="e">
        <f>[4]Advance!E64/[4]Deposit!E64*100</f>
        <v>#DIV/0!</v>
      </c>
      <c r="F63" s="362" t="e">
        <f>[4]Advance!F64/[4]Deposit!F64*100</f>
        <v>#DIV/0!</v>
      </c>
      <c r="G63" s="362" t="e">
        <f>[4]Advance!G64/[4]Deposit!G64*100</f>
        <v>#DIV/0!</v>
      </c>
      <c r="H63" s="362">
        <f>[4]Advance!H64/[4]Deposit!H64*100</f>
        <v>5825.396825396826</v>
      </c>
      <c r="I63" s="362">
        <f>[4]Advance!I64/[4]Deposit!I64*100</f>
        <v>4262.4548736462093</v>
      </c>
      <c r="J63" s="362">
        <f>[4]Advance!J64/[4]Deposit!J64*100</f>
        <v>1038.0281690140846</v>
      </c>
      <c r="K63" s="362">
        <f>[4]Advance!K64/[4]Deposit!K64*100</f>
        <v>6.5701929474384562</v>
      </c>
      <c r="L63" s="362">
        <f>[4]Advance!L64/[4]Deposit!L64*100</f>
        <v>171.38107021342407</v>
      </c>
      <c r="M63" s="365" t="e">
        <f t="shared" si="2"/>
        <v>#DIV/0!</v>
      </c>
    </row>
    <row r="64" spans="1:13" x14ac:dyDescent="0.25">
      <c r="A64" s="40"/>
      <c r="B64" s="41" t="s">
        <v>77</v>
      </c>
      <c r="C64" s="362">
        <f>[4]Advance!C65/[4]Deposit!C65*100</f>
        <v>1205.1520233259896</v>
      </c>
      <c r="D64" s="362">
        <f>[4]Advance!D65/[4]Deposit!D65*100</f>
        <v>469.60071349173563</v>
      </c>
      <c r="E64" s="362">
        <f>[4]Advance!E65/[4]Deposit!E65*100</f>
        <v>228.48969622357953</v>
      </c>
      <c r="F64" s="362">
        <f>[4]Advance!F65/[4]Deposit!F65*100</f>
        <v>143.00601669214905</v>
      </c>
      <c r="G64" s="362">
        <f>[4]Advance!G65/[4]Deposit!G65*100</f>
        <v>211.75021048899586</v>
      </c>
      <c r="H64" s="362">
        <f>[4]Advance!H65/[4]Deposit!H65*100</f>
        <v>1186.6615962343988</v>
      </c>
      <c r="I64" s="362">
        <f>[4]Advance!I65/[4]Deposit!I65*100</f>
        <v>571.19294104060168</v>
      </c>
      <c r="J64" s="362">
        <f>[4]Advance!J65/[4]Deposit!J65*100</f>
        <v>174.45755181674571</v>
      </c>
      <c r="K64" s="362">
        <f>[4]Advance!K65/[4]Deposit!K65*100</f>
        <v>92.373754880350205</v>
      </c>
      <c r="L64" s="362">
        <f>[4]Advance!L65/[4]Deposit!L65*100</f>
        <v>163.7593698804526</v>
      </c>
      <c r="M64" s="365">
        <f t="shared" si="2"/>
        <v>-47.990840608543266</v>
      </c>
    </row>
    <row r="65" spans="1:13" x14ac:dyDescent="0.25">
      <c r="A65" s="371" t="s">
        <v>78</v>
      </c>
      <c r="B65" s="372" t="s">
        <v>79</v>
      </c>
      <c r="C65" s="362"/>
      <c r="D65" s="362"/>
      <c r="E65" s="362"/>
      <c r="F65" s="362"/>
      <c r="G65" s="362"/>
      <c r="H65" s="362"/>
      <c r="I65" s="362"/>
      <c r="J65" s="362"/>
      <c r="K65" s="362"/>
      <c r="L65" s="362"/>
      <c r="M65" s="365"/>
    </row>
    <row r="66" spans="1:13" x14ac:dyDescent="0.25">
      <c r="A66" s="40">
        <v>1</v>
      </c>
      <c r="B66" s="37" t="str">
        <f>[4]Advance!B67</f>
        <v>India Post Payments Bank Limited</v>
      </c>
      <c r="C66" s="362" t="e">
        <f>[4]Advance!C67/[4]Deposit!C67*100</f>
        <v>#DIV/0!</v>
      </c>
      <c r="D66" s="362">
        <f>[4]Advance!D67/[4]Deposit!D67*100</f>
        <v>0</v>
      </c>
      <c r="E66" s="362">
        <f>[4]Advance!E67/[4]Deposit!E67*100</f>
        <v>0</v>
      </c>
      <c r="F66" s="362">
        <f>[4]Advance!F67/[4]Deposit!F67*100</f>
        <v>0</v>
      </c>
      <c r="G66" s="362">
        <f>[4]Advance!G67/[4]Deposit!G67*100</f>
        <v>0</v>
      </c>
      <c r="H66" s="362" t="e">
        <f>[4]Advance!H67/[4]Deposit!H67*100</f>
        <v>#DIV/0!</v>
      </c>
      <c r="I66" s="362">
        <f>[4]Advance!I67/[4]Deposit!I67*100</f>
        <v>0</v>
      </c>
      <c r="J66" s="362">
        <f>[4]Advance!J67/[4]Deposit!J67*100</f>
        <v>0</v>
      </c>
      <c r="K66" s="362">
        <f>[4]Advance!K67/[4]Deposit!K67*100</f>
        <v>0</v>
      </c>
      <c r="L66" s="362">
        <f>[4]Advance!L67/[4]Deposit!L67*100</f>
        <v>0</v>
      </c>
      <c r="M66" s="365">
        <f t="shared" ref="M66:M68" si="3">L66-G66</f>
        <v>0</v>
      </c>
    </row>
    <row r="67" spans="1:13" x14ac:dyDescent="0.25">
      <c r="A67" s="40">
        <v>2</v>
      </c>
      <c r="B67" s="37" t="str">
        <f>[4]Advance!B68</f>
        <v>Airtel Payments Bank</v>
      </c>
      <c r="C67" s="362" t="e">
        <f>[4]Advance!C68/[4]Deposit!C68*100</f>
        <v>#DIV/0!</v>
      </c>
      <c r="D67" s="362" t="e">
        <f>[4]Advance!D68/[4]Deposit!D68*100</f>
        <v>#DIV/0!</v>
      </c>
      <c r="E67" s="362" t="e">
        <f>[4]Advance!E68/[4]Deposit!E68*100</f>
        <v>#DIV/0!</v>
      </c>
      <c r="F67" s="362" t="e">
        <f>[4]Advance!F68/[4]Deposit!F68*100</f>
        <v>#DIV/0!</v>
      </c>
      <c r="G67" s="362" t="e">
        <f>[4]Advance!G68/[4]Deposit!G68*100</f>
        <v>#DIV/0!</v>
      </c>
      <c r="H67" s="362">
        <f>[4]Advance!H68/[4]Deposit!H68*100</f>
        <v>0</v>
      </c>
      <c r="I67" s="362">
        <f>[4]Advance!I68/[4]Deposit!I68*100</f>
        <v>0</v>
      </c>
      <c r="J67" s="362">
        <f>[4]Advance!J68/[4]Deposit!J68*100</f>
        <v>0</v>
      </c>
      <c r="K67" s="362">
        <f>[4]Advance!K68/[4]Deposit!K68*100</f>
        <v>0</v>
      </c>
      <c r="L67" s="362">
        <f>[4]Advance!L68/[4]Deposit!L68*100</f>
        <v>0</v>
      </c>
      <c r="M67" s="365" t="e">
        <f>L67-G67</f>
        <v>#DIV/0!</v>
      </c>
    </row>
    <row r="68" spans="1:13" x14ac:dyDescent="0.25">
      <c r="A68" s="40"/>
      <c r="B68" s="372" t="s">
        <v>82</v>
      </c>
      <c r="C68" s="362" t="e">
        <f>[4]Advance!C69/[4]Deposit!C69*100</f>
        <v>#DIV/0!</v>
      </c>
      <c r="D68" s="362">
        <f>[4]Advance!D69/[4]Deposit!D69*100</f>
        <v>0</v>
      </c>
      <c r="E68" s="362">
        <f>[4]Advance!E69/[4]Deposit!E69*100</f>
        <v>0</v>
      </c>
      <c r="F68" s="362">
        <f>[4]Advance!F69/[4]Deposit!F69*100</f>
        <v>0</v>
      </c>
      <c r="G68" s="362">
        <f>[4]Advance!G69/[4]Deposit!G69*100</f>
        <v>0</v>
      </c>
      <c r="H68" s="362">
        <f>[4]Advance!H69/[4]Deposit!H69*100</f>
        <v>0</v>
      </c>
      <c r="I68" s="362">
        <f>[4]Advance!I69/[4]Deposit!I69*100</f>
        <v>0</v>
      </c>
      <c r="J68" s="362">
        <f>[4]Advance!J69/[4]Deposit!J69*100</f>
        <v>0</v>
      </c>
      <c r="K68" s="362">
        <f>[4]Advance!K69/[4]Deposit!K69*100</f>
        <v>0</v>
      </c>
      <c r="L68" s="362">
        <f>[4]Advance!L69/[4]Deposit!L69*100</f>
        <v>0</v>
      </c>
      <c r="M68" s="365">
        <f t="shared" si="3"/>
        <v>0</v>
      </c>
    </row>
    <row r="69" spans="1:13" x14ac:dyDescent="0.25">
      <c r="A69" s="40"/>
      <c r="B69" s="41" t="s">
        <v>247</v>
      </c>
      <c r="C69" s="362">
        <f>[4]Advance!C70/[4]Deposit!C70*100</f>
        <v>95.493836267929638</v>
      </c>
      <c r="D69" s="362">
        <f>[4]Advance!D70/[4]Deposit!D70*100</f>
        <v>74.699964693387017</v>
      </c>
      <c r="E69" s="362">
        <f>[4]Advance!E70/[4]Deposit!E70*100</f>
        <v>61.393558137587</v>
      </c>
      <c r="F69" s="362">
        <f>[4]Advance!F70/[4]Deposit!F70*100</f>
        <v>76.128634597776411</v>
      </c>
      <c r="G69" s="362">
        <f>[4]Advance!G70/[4]Deposit!G70*100</f>
        <v>74.77261499706259</v>
      </c>
      <c r="H69" s="362">
        <f>[4]Advance!H70/[4]Deposit!H70*100</f>
        <v>98.268549391516501</v>
      </c>
      <c r="I69" s="362">
        <f>[4]Advance!I70/[4]Deposit!I70*100</f>
        <v>82.702820307960565</v>
      </c>
      <c r="J69" s="362">
        <f>[4]Advance!J70/[4]Deposit!J70*100</f>
        <v>55.743526761590502</v>
      </c>
      <c r="K69" s="362">
        <f>[4]Advance!K70/[4]Deposit!K70*100</f>
        <v>72.434964058409562</v>
      </c>
      <c r="L69" s="362">
        <f>[4]Advance!L70/[4]Deposit!L70*100</f>
        <v>71.915637789379659</v>
      </c>
      <c r="M69" s="365">
        <f t="shared" si="2"/>
        <v>-2.856977207682931</v>
      </c>
    </row>
    <row r="70" spans="1:13" x14ac:dyDescent="0.25">
      <c r="A70" s="37"/>
      <c r="B70" s="37"/>
      <c r="C70" s="364"/>
      <c r="D70" s="364"/>
      <c r="E70" s="364"/>
      <c r="F70" s="364"/>
      <c r="G70" s="364"/>
      <c r="H70" s="365"/>
      <c r="I70" s="365"/>
      <c r="J70" s="365"/>
      <c r="K70" s="365"/>
      <c r="L70" s="365"/>
    </row>
  </sheetData>
  <mergeCells count="10">
    <mergeCell ref="M4:M6"/>
    <mergeCell ref="C5:G5"/>
    <mergeCell ref="H5:L5"/>
    <mergeCell ref="A13:B13"/>
    <mergeCell ref="A1:L1"/>
    <mergeCell ref="A2:L2"/>
    <mergeCell ref="A3:L3"/>
    <mergeCell ref="B4:B6"/>
    <mergeCell ref="C4:G4"/>
    <mergeCell ref="H4:L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selection activeCell="O13" sqref="O13"/>
    </sheetView>
  </sheetViews>
  <sheetFormatPr defaultRowHeight="15.75" x14ac:dyDescent="0.25"/>
  <cols>
    <col min="1" max="1" width="6.5703125" style="373" customWidth="1"/>
    <col min="2" max="2" width="32.42578125" style="373" customWidth="1"/>
    <col min="3" max="3" width="12.140625" style="359" customWidth="1"/>
    <col min="4" max="4" width="13.28515625" style="359" bestFit="1" customWidth="1"/>
    <col min="5" max="5" width="14.140625" style="359" customWidth="1"/>
    <col min="6" max="6" width="15.5703125" style="359" customWidth="1"/>
    <col min="7" max="7" width="14.85546875" style="359" bestFit="1" customWidth="1"/>
    <col min="8" max="8" width="12.42578125" style="374" bestFit="1" customWidth="1"/>
    <col min="9" max="10" width="13.28515625" style="374" bestFit="1" customWidth="1"/>
    <col min="11" max="11" width="14.7109375" style="374" customWidth="1"/>
    <col min="12" max="12" width="14.42578125" style="374" bestFit="1" customWidth="1"/>
    <col min="13" max="13" width="16.42578125" style="359" customWidth="1"/>
    <col min="14" max="15" width="11.42578125" style="359" customWidth="1"/>
    <col min="16" max="16384" width="9.140625" style="359"/>
  </cols>
  <sheetData>
    <row r="1" spans="1:14" x14ac:dyDescent="0.25">
      <c r="A1" s="1118"/>
      <c r="B1" s="1118"/>
      <c r="C1" s="1118"/>
      <c r="D1" s="1118"/>
      <c r="E1" s="1118"/>
      <c r="F1" s="1118"/>
      <c r="G1" s="1118"/>
      <c r="H1" s="1118"/>
      <c r="I1" s="1118"/>
      <c r="J1" s="1118"/>
      <c r="K1" s="1118"/>
      <c r="L1" s="1118"/>
      <c r="M1" s="1118"/>
    </row>
    <row r="2" spans="1:14" x14ac:dyDescent="0.25">
      <c r="A2" s="835" t="s">
        <v>474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</row>
    <row r="3" spans="1:14" x14ac:dyDescent="0.25">
      <c r="A3" s="1131" t="s">
        <v>475</v>
      </c>
      <c r="B3" s="1131"/>
      <c r="C3" s="1131"/>
      <c r="D3" s="1131"/>
      <c r="E3" s="1131"/>
      <c r="F3" s="1131"/>
      <c r="G3" s="1131"/>
      <c r="H3" s="1131"/>
      <c r="I3" s="1131"/>
      <c r="J3" s="1131"/>
      <c r="K3" s="1131"/>
      <c r="L3" s="1131"/>
      <c r="M3" s="1131"/>
    </row>
    <row r="4" spans="1:14" x14ac:dyDescent="0.25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1132" t="s">
        <v>476</v>
      </c>
      <c r="L4" s="1132"/>
      <c r="M4" s="1132"/>
    </row>
    <row r="5" spans="1:14" x14ac:dyDescent="0.25">
      <c r="A5" s="1133" t="s">
        <v>127</v>
      </c>
      <c r="B5" s="1134" t="s">
        <v>3</v>
      </c>
      <c r="C5" s="840" t="s">
        <v>477</v>
      </c>
      <c r="D5" s="840"/>
      <c r="E5" s="840"/>
      <c r="F5" s="840"/>
      <c r="G5" s="840"/>
      <c r="H5" s="839" t="s">
        <v>478</v>
      </c>
      <c r="I5" s="839"/>
      <c r="J5" s="839"/>
      <c r="K5" s="839"/>
      <c r="L5" s="839"/>
      <c r="M5" s="1126" t="s">
        <v>145</v>
      </c>
    </row>
    <row r="6" spans="1:14" x14ac:dyDescent="0.25">
      <c r="A6" s="1133"/>
      <c r="B6" s="1134"/>
      <c r="C6" s="1126" t="s">
        <v>479</v>
      </c>
      <c r="D6" s="1127"/>
      <c r="E6" s="1127"/>
      <c r="F6" s="1127"/>
      <c r="G6" s="1127"/>
      <c r="H6" s="1126" t="s">
        <v>480</v>
      </c>
      <c r="I6" s="1127"/>
      <c r="J6" s="1127"/>
      <c r="K6" s="1127"/>
      <c r="L6" s="1127"/>
      <c r="M6" s="1127"/>
    </row>
    <row r="7" spans="1:14" x14ac:dyDescent="0.25">
      <c r="A7" s="1133"/>
      <c r="B7" s="1134"/>
      <c r="C7" s="376" t="s">
        <v>147</v>
      </c>
      <c r="D7" s="376" t="s">
        <v>148</v>
      </c>
      <c r="E7" s="376" t="s">
        <v>149</v>
      </c>
      <c r="F7" s="376" t="s">
        <v>150</v>
      </c>
      <c r="G7" s="376" t="s">
        <v>136</v>
      </c>
      <c r="H7" s="376" t="s">
        <v>147</v>
      </c>
      <c r="I7" s="376" t="s">
        <v>148</v>
      </c>
      <c r="J7" s="376" t="s">
        <v>149</v>
      </c>
      <c r="K7" s="376" t="s">
        <v>150</v>
      </c>
      <c r="L7" s="376" t="s">
        <v>136</v>
      </c>
      <c r="M7" s="1127"/>
    </row>
    <row r="8" spans="1:14" x14ac:dyDescent="0.25">
      <c r="A8" s="377" t="s">
        <v>13</v>
      </c>
      <c r="B8" s="377" t="s">
        <v>14</v>
      </c>
      <c r="C8" s="378"/>
      <c r="D8" s="378"/>
      <c r="E8" s="378"/>
      <c r="F8" s="378"/>
      <c r="G8" s="378"/>
      <c r="H8" s="379"/>
      <c r="I8" s="378"/>
      <c r="J8" s="379"/>
      <c r="K8" s="379"/>
      <c r="L8" s="379"/>
      <c r="M8" s="379"/>
    </row>
    <row r="9" spans="1:14" x14ac:dyDescent="0.25">
      <c r="A9" s="380">
        <v>1</v>
      </c>
      <c r="B9" s="381" t="s">
        <v>15</v>
      </c>
      <c r="C9" s="382">
        <v>20931.573899999999</v>
      </c>
      <c r="D9" s="382">
        <v>23137.14</v>
      </c>
      <c r="E9" s="382">
        <v>38504.746899999998</v>
      </c>
      <c r="F9" s="382">
        <v>100152.9779</v>
      </c>
      <c r="G9" s="382">
        <f>SUM(C9:F9)</f>
        <v>182726.4387</v>
      </c>
      <c r="H9" s="382">
        <v>22121.753799999999</v>
      </c>
      <c r="I9" s="382">
        <v>23963.984799999998</v>
      </c>
      <c r="J9" s="382">
        <v>40536.563300000002</v>
      </c>
      <c r="K9" s="382">
        <v>96126.983800000002</v>
      </c>
      <c r="L9" s="382">
        <f>SUM(H9:K9)</f>
        <v>182749.28570000001</v>
      </c>
      <c r="M9" s="382">
        <f>L9-G9</f>
        <v>22.847000000008848</v>
      </c>
    </row>
    <row r="10" spans="1:14" x14ac:dyDescent="0.25">
      <c r="A10" s="380">
        <v>2</v>
      </c>
      <c r="B10" s="381" t="s">
        <v>16</v>
      </c>
      <c r="C10" s="382">
        <v>13871.4146</v>
      </c>
      <c r="D10" s="382">
        <v>34346.830300000001</v>
      </c>
      <c r="E10" s="382">
        <v>49585.687700000002</v>
      </c>
      <c r="F10" s="382">
        <v>112722.247</v>
      </c>
      <c r="G10" s="382">
        <f t="shared" ref="G10:G12" si="0">SUM(C10:F10)</f>
        <v>210526.1796</v>
      </c>
      <c r="H10" s="382">
        <v>14172.5044</v>
      </c>
      <c r="I10" s="382">
        <v>35268.976799999997</v>
      </c>
      <c r="J10" s="382">
        <v>52295.305200000003</v>
      </c>
      <c r="K10" s="382">
        <v>116503.0475</v>
      </c>
      <c r="L10" s="382">
        <f t="shared" ref="L10:L12" si="1">SUM(H10:K10)</f>
        <v>218239.8339</v>
      </c>
      <c r="M10" s="382">
        <f t="shared" ref="M10:M12" si="2">L10-G10</f>
        <v>7713.6542999999947</v>
      </c>
    </row>
    <row r="11" spans="1:14" x14ac:dyDescent="0.25">
      <c r="A11" s="380">
        <v>3</v>
      </c>
      <c r="B11" s="381" t="s">
        <v>17</v>
      </c>
      <c r="C11" s="382">
        <v>5073.16002045</v>
      </c>
      <c r="D11" s="382">
        <v>9043.3027564589993</v>
      </c>
      <c r="E11" s="382">
        <v>17776.242195457002</v>
      </c>
      <c r="F11" s="382">
        <v>42099.531745849003</v>
      </c>
      <c r="G11" s="382">
        <f t="shared" si="0"/>
        <v>73992.236718215005</v>
      </c>
      <c r="H11" s="382">
        <v>5042.8627132760002</v>
      </c>
      <c r="I11" s="382">
        <v>9281.3127004859998</v>
      </c>
      <c r="J11" s="382">
        <v>59227.762025438002</v>
      </c>
      <c r="K11" s="382">
        <v>488.27904165199999</v>
      </c>
      <c r="L11" s="382">
        <f t="shared" si="1"/>
        <v>74040.216480852003</v>
      </c>
      <c r="M11" s="382">
        <f t="shared" si="2"/>
        <v>47.979762636998203</v>
      </c>
    </row>
    <row r="12" spans="1:14" x14ac:dyDescent="0.25">
      <c r="A12" s="380">
        <v>4</v>
      </c>
      <c r="B12" s="381" t="s">
        <v>18</v>
      </c>
      <c r="C12" s="382">
        <v>7468.37</v>
      </c>
      <c r="D12" s="382">
        <v>6820.79</v>
      </c>
      <c r="E12" s="382">
        <v>11084.13</v>
      </c>
      <c r="F12" s="382">
        <v>26060.62</v>
      </c>
      <c r="G12" s="382">
        <f t="shared" si="0"/>
        <v>51433.91</v>
      </c>
      <c r="H12" s="382">
        <v>7776</v>
      </c>
      <c r="I12" s="382">
        <v>7596.27</v>
      </c>
      <c r="J12" s="382">
        <v>11507.82</v>
      </c>
      <c r="K12" s="382">
        <v>28089.18</v>
      </c>
      <c r="L12" s="382">
        <f t="shared" si="1"/>
        <v>54969.270000000004</v>
      </c>
      <c r="M12" s="382">
        <f t="shared" si="2"/>
        <v>3535.3600000000006</v>
      </c>
    </row>
    <row r="13" spans="1:14" x14ac:dyDescent="0.25">
      <c r="A13" s="377"/>
      <c r="B13" s="377" t="s">
        <v>19</v>
      </c>
      <c r="C13" s="383">
        <f t="shared" ref="C13:M13" si="3">SUM(C9:C12)</f>
        <v>47344.518520450001</v>
      </c>
      <c r="D13" s="383">
        <f t="shared" si="3"/>
        <v>73348.063056458996</v>
      </c>
      <c r="E13" s="383">
        <f t="shared" si="3"/>
        <v>116950.80679545701</v>
      </c>
      <c r="F13" s="383">
        <f t="shared" si="3"/>
        <v>281035.37664584903</v>
      </c>
      <c r="G13" s="383">
        <f t="shared" si="3"/>
        <v>518678.76501821494</v>
      </c>
      <c r="H13" s="383">
        <f t="shared" si="3"/>
        <v>49113.120913275998</v>
      </c>
      <c r="I13" s="383">
        <f t="shared" si="3"/>
        <v>76110.544300485999</v>
      </c>
      <c r="J13" s="383">
        <f t="shared" si="3"/>
        <v>163567.45052543801</v>
      </c>
      <c r="K13" s="383">
        <f t="shared" si="3"/>
        <v>241207.49034165198</v>
      </c>
      <c r="L13" s="383">
        <f t="shared" si="3"/>
        <v>529998.60608085198</v>
      </c>
      <c r="M13" s="383">
        <f t="shared" si="3"/>
        <v>11319.841062637002</v>
      </c>
    </row>
    <row r="14" spans="1:14" x14ac:dyDescent="0.25">
      <c r="A14" s="1128" t="s">
        <v>481</v>
      </c>
      <c r="B14" s="1128"/>
      <c r="C14" s="383"/>
      <c r="D14" s="383"/>
      <c r="E14" s="383"/>
      <c r="F14" s="384"/>
      <c r="G14" s="384"/>
      <c r="H14" s="385"/>
      <c r="I14" s="383"/>
      <c r="J14" s="385"/>
      <c r="K14" s="385"/>
      <c r="L14" s="385"/>
      <c r="M14" s="385"/>
      <c r="N14" s="386"/>
    </row>
    <row r="15" spans="1:14" x14ac:dyDescent="0.25">
      <c r="A15" s="387">
        <v>1</v>
      </c>
      <c r="B15" s="381" t="s">
        <v>22</v>
      </c>
      <c r="C15" s="382">
        <v>821.66</v>
      </c>
      <c r="D15" s="382">
        <v>764.94</v>
      </c>
      <c r="E15" s="382">
        <v>2428.39</v>
      </c>
      <c r="F15" s="382">
        <v>6496.4</v>
      </c>
      <c r="G15" s="382">
        <f t="shared" ref="G15:G22" si="4">SUM(C15:F15)</f>
        <v>10511.39</v>
      </c>
      <c r="H15" s="382">
        <v>731.08</v>
      </c>
      <c r="I15" s="382">
        <v>801.99</v>
      </c>
      <c r="J15" s="382">
        <v>2559.85</v>
      </c>
      <c r="K15" s="382">
        <v>8389.61</v>
      </c>
      <c r="L15" s="382">
        <f t="shared" ref="L15:L22" si="5">SUM(H15:K15)</f>
        <v>12482.53</v>
      </c>
      <c r="M15" s="382">
        <f t="shared" ref="M15:M22" si="6">L15-G15</f>
        <v>1971.1400000000012</v>
      </c>
      <c r="N15" s="386"/>
    </row>
    <row r="16" spans="1:14" x14ac:dyDescent="0.25">
      <c r="A16" s="387">
        <v>2</v>
      </c>
      <c r="B16" s="381" t="s">
        <v>23</v>
      </c>
      <c r="C16" s="382">
        <v>224.291261386</v>
      </c>
      <c r="D16" s="382">
        <v>329.38988196100001</v>
      </c>
      <c r="E16" s="382">
        <v>1075.832065799</v>
      </c>
      <c r="F16" s="382">
        <v>1432.568151143</v>
      </c>
      <c r="G16" s="382">
        <f t="shared" si="4"/>
        <v>3062.0813602890003</v>
      </c>
      <c r="H16" s="382">
        <v>227.71530000000001</v>
      </c>
      <c r="I16" s="382">
        <v>332.99829999999997</v>
      </c>
      <c r="J16" s="382">
        <v>1128.5726999999999</v>
      </c>
      <c r="K16" s="382">
        <v>1440.6945000000001</v>
      </c>
      <c r="L16" s="382">
        <f t="shared" si="5"/>
        <v>3129.9808000000003</v>
      </c>
      <c r="M16" s="382">
        <f t="shared" si="6"/>
        <v>67.899439711000014</v>
      </c>
      <c r="N16" s="386"/>
    </row>
    <row r="17" spans="1:14" x14ac:dyDescent="0.25">
      <c r="A17" s="387">
        <v>3</v>
      </c>
      <c r="B17" s="381" t="s">
        <v>24</v>
      </c>
      <c r="C17" s="382">
        <v>167.1523</v>
      </c>
      <c r="D17" s="382">
        <v>454.2</v>
      </c>
      <c r="E17" s="382">
        <v>968.67</v>
      </c>
      <c r="F17" s="382">
        <v>3616.636</v>
      </c>
      <c r="G17" s="382">
        <f t="shared" si="4"/>
        <v>5206.6583000000001</v>
      </c>
      <c r="H17" s="382">
        <v>236.30840000000001</v>
      </c>
      <c r="I17" s="382">
        <v>476.84829999999999</v>
      </c>
      <c r="J17" s="382">
        <v>971.82010000000002</v>
      </c>
      <c r="K17" s="382">
        <v>3839.3132999999998</v>
      </c>
      <c r="L17" s="382">
        <f t="shared" si="5"/>
        <v>5524.2901000000002</v>
      </c>
      <c r="M17" s="382">
        <f t="shared" si="6"/>
        <v>317.63180000000011</v>
      </c>
      <c r="N17" s="386"/>
    </row>
    <row r="18" spans="1:14" x14ac:dyDescent="0.25">
      <c r="A18" s="387">
        <v>4</v>
      </c>
      <c r="B18" s="381" t="s">
        <v>25</v>
      </c>
      <c r="C18" s="382">
        <v>242.69560000000001</v>
      </c>
      <c r="D18" s="382">
        <v>840.63620000000003</v>
      </c>
      <c r="E18" s="382">
        <v>2661.1747</v>
      </c>
      <c r="F18" s="382">
        <v>10581.165499999999</v>
      </c>
      <c r="G18" s="382">
        <f t="shared" si="4"/>
        <v>14325.671999999999</v>
      </c>
      <c r="H18" s="382">
        <v>243.5531</v>
      </c>
      <c r="I18" s="382">
        <v>873.5797</v>
      </c>
      <c r="J18" s="382">
        <v>2606.7999</v>
      </c>
      <c r="K18" s="382">
        <v>11022.607900000001</v>
      </c>
      <c r="L18" s="382">
        <f t="shared" si="5"/>
        <v>14746.5406</v>
      </c>
      <c r="M18" s="382">
        <f t="shared" si="6"/>
        <v>420.86860000000161</v>
      </c>
      <c r="N18" s="386"/>
    </row>
    <row r="19" spans="1:14" x14ac:dyDescent="0.25">
      <c r="A19" s="387">
        <v>5</v>
      </c>
      <c r="B19" s="381" t="s">
        <v>26</v>
      </c>
      <c r="C19" s="382">
        <v>908.25009999999997</v>
      </c>
      <c r="D19" s="382">
        <v>765.23149999999998</v>
      </c>
      <c r="E19" s="382">
        <v>2110.5599000000002</v>
      </c>
      <c r="F19" s="382">
        <v>4588.5101000000004</v>
      </c>
      <c r="G19" s="382">
        <f t="shared" si="4"/>
        <v>8372.5516000000007</v>
      </c>
      <c r="H19" s="382">
        <v>939.19780000000003</v>
      </c>
      <c r="I19" s="382">
        <v>765.35059999999999</v>
      </c>
      <c r="J19" s="382">
        <v>2117.8198000000002</v>
      </c>
      <c r="K19" s="382">
        <v>5068.2682999999997</v>
      </c>
      <c r="L19" s="382">
        <f t="shared" si="5"/>
        <v>8890.6365000000005</v>
      </c>
      <c r="M19" s="382">
        <f t="shared" si="6"/>
        <v>518.08489999999983</v>
      </c>
      <c r="N19" s="386"/>
    </row>
    <row r="20" spans="1:14" x14ac:dyDescent="0.25">
      <c r="A20" s="387">
        <v>6</v>
      </c>
      <c r="B20" s="381" t="s">
        <v>27</v>
      </c>
      <c r="C20" s="382">
        <v>169.2013</v>
      </c>
      <c r="D20" s="382">
        <v>325.57839999999999</v>
      </c>
      <c r="E20" s="382">
        <v>2017.018</v>
      </c>
      <c r="F20" s="382">
        <v>10045.9586</v>
      </c>
      <c r="G20" s="382">
        <f t="shared" si="4"/>
        <v>12557.756300000001</v>
      </c>
      <c r="H20" s="382">
        <v>218.13079027399999</v>
      </c>
      <c r="I20" s="382">
        <v>330.69236698999998</v>
      </c>
      <c r="J20" s="382">
        <v>2103.0960505560001</v>
      </c>
      <c r="K20" s="382">
        <v>6403.8528605195997</v>
      </c>
      <c r="L20" s="382">
        <f t="shared" si="5"/>
        <v>9055.7720683396001</v>
      </c>
      <c r="M20" s="382">
        <f t="shared" si="6"/>
        <v>-3501.9842316604008</v>
      </c>
      <c r="N20" s="386"/>
    </row>
    <row r="21" spans="1:14" x14ac:dyDescent="0.25">
      <c r="A21" s="387">
        <v>7</v>
      </c>
      <c r="B21" s="381" t="s">
        <v>28</v>
      </c>
      <c r="C21" s="382">
        <v>0</v>
      </c>
      <c r="D21" s="382">
        <v>34.090000000000003</v>
      </c>
      <c r="E21" s="382">
        <v>78.31</v>
      </c>
      <c r="F21" s="382">
        <v>962.66</v>
      </c>
      <c r="G21" s="382">
        <f t="shared" si="4"/>
        <v>1075.06</v>
      </c>
      <c r="H21" s="382">
        <v>37.479999999999997</v>
      </c>
      <c r="I21" s="382">
        <v>4.3899999999999997</v>
      </c>
      <c r="J21" s="382">
        <v>52.89</v>
      </c>
      <c r="K21" s="382">
        <v>345.06</v>
      </c>
      <c r="L21" s="382">
        <f t="shared" si="5"/>
        <v>439.82</v>
      </c>
      <c r="M21" s="382">
        <f t="shared" si="6"/>
        <v>-635.24</v>
      </c>
      <c r="N21" s="386"/>
    </row>
    <row r="22" spans="1:14" x14ac:dyDescent="0.25">
      <c r="A22" s="387">
        <v>8</v>
      </c>
      <c r="B22" s="381" t="s">
        <v>29</v>
      </c>
      <c r="C22" s="382">
        <v>122.4276</v>
      </c>
      <c r="D22" s="382">
        <v>131.34049999999999</v>
      </c>
      <c r="E22" s="382">
        <v>415.13740000000001</v>
      </c>
      <c r="F22" s="382">
        <v>1999.4530999999999</v>
      </c>
      <c r="G22" s="382">
        <f t="shared" si="4"/>
        <v>2668.3586</v>
      </c>
      <c r="H22" s="382">
        <v>120.2799</v>
      </c>
      <c r="I22" s="382">
        <v>185.54470000000001</v>
      </c>
      <c r="J22" s="382">
        <v>408.9735</v>
      </c>
      <c r="K22" s="382">
        <v>2041.6314</v>
      </c>
      <c r="L22" s="382">
        <f t="shared" si="5"/>
        <v>2756.4295000000002</v>
      </c>
      <c r="M22" s="382">
        <f t="shared" si="6"/>
        <v>88.070900000000165</v>
      </c>
      <c r="N22" s="386"/>
    </row>
    <row r="23" spans="1:14" x14ac:dyDescent="0.25">
      <c r="A23" s="388"/>
      <c r="B23" s="389" t="s">
        <v>30</v>
      </c>
      <c r="C23" s="383">
        <f t="shared" ref="C23:M23" si="7">SUM(C15:C22)</f>
        <v>2655.6781613859998</v>
      </c>
      <c r="D23" s="383">
        <f t="shared" si="7"/>
        <v>3645.4064819609998</v>
      </c>
      <c r="E23" s="383">
        <f t="shared" si="7"/>
        <v>11755.092065798999</v>
      </c>
      <c r="F23" s="383">
        <f t="shared" si="7"/>
        <v>39723.351451142997</v>
      </c>
      <c r="G23" s="383">
        <f t="shared" si="7"/>
        <v>57779.528160288995</v>
      </c>
      <c r="H23" s="383">
        <f t="shared" si="7"/>
        <v>2753.7452902740001</v>
      </c>
      <c r="I23" s="383">
        <f t="shared" si="7"/>
        <v>3771.3939669899992</v>
      </c>
      <c r="J23" s="383">
        <f t="shared" si="7"/>
        <v>11949.822050555998</v>
      </c>
      <c r="K23" s="383">
        <f t="shared" si="7"/>
        <v>38551.038260519599</v>
      </c>
      <c r="L23" s="383">
        <f t="shared" si="7"/>
        <v>57025.999568339605</v>
      </c>
      <c r="M23" s="383">
        <f t="shared" si="7"/>
        <v>-753.52859194939788</v>
      </c>
      <c r="N23" s="386"/>
    </row>
    <row r="24" spans="1:14" x14ac:dyDescent="0.25">
      <c r="A24" s="388" t="s">
        <v>31</v>
      </c>
      <c r="B24" s="389" t="s">
        <v>32</v>
      </c>
      <c r="C24" s="383"/>
      <c r="D24" s="383"/>
      <c r="E24" s="383"/>
      <c r="F24" s="383"/>
      <c r="G24" s="383"/>
      <c r="H24" s="385"/>
      <c r="I24" s="383"/>
      <c r="J24" s="385"/>
      <c r="K24" s="385"/>
      <c r="L24" s="385"/>
      <c r="M24" s="385"/>
      <c r="N24" s="386"/>
    </row>
    <row r="25" spans="1:14" x14ac:dyDescent="0.25">
      <c r="A25" s="390">
        <v>1</v>
      </c>
      <c r="B25" s="381" t="s">
        <v>33</v>
      </c>
      <c r="C25" s="382">
        <v>132.75819666800001</v>
      </c>
      <c r="D25" s="382">
        <v>1013.2262745238201</v>
      </c>
      <c r="E25" s="382">
        <v>4049.4143123912399</v>
      </c>
      <c r="F25" s="382">
        <v>6214.7622508301301</v>
      </c>
      <c r="G25" s="382">
        <f t="shared" ref="G25:G45" si="8">SUM(C25:F25)</f>
        <v>11410.161034413191</v>
      </c>
      <c r="H25" s="382">
        <v>262.37162735800001</v>
      </c>
      <c r="I25" s="382">
        <v>722.75622505900003</v>
      </c>
      <c r="J25" s="382">
        <v>4176.4295211399303</v>
      </c>
      <c r="K25" s="382">
        <v>6296.6763797932699</v>
      </c>
      <c r="L25" s="382">
        <f t="shared" ref="L25:L45" si="9">SUM(H25:K25)</f>
        <v>11458.2337533502</v>
      </c>
      <c r="M25" s="382">
        <f t="shared" ref="M25:M45" si="10">L25-G25</f>
        <v>48.072718937008176</v>
      </c>
      <c r="N25" s="386"/>
    </row>
    <row r="26" spans="1:14" x14ac:dyDescent="0.25">
      <c r="A26" s="390">
        <v>2</v>
      </c>
      <c r="B26" s="381" t="s">
        <v>34</v>
      </c>
      <c r="C26" s="382">
        <v>5143.3238487179997</v>
      </c>
      <c r="D26" s="382">
        <v>9304.0391822019992</v>
      </c>
      <c r="E26" s="382">
        <v>14310.746912418999</v>
      </c>
      <c r="F26" s="382">
        <v>19136.673088083</v>
      </c>
      <c r="G26" s="382">
        <f t="shared" si="8"/>
        <v>47894.783031421997</v>
      </c>
      <c r="H26" s="382">
        <v>5298.4110080560004</v>
      </c>
      <c r="I26" s="382">
        <v>9384.7857404780007</v>
      </c>
      <c r="J26" s="382">
        <v>14737.740327918</v>
      </c>
      <c r="K26" s="382">
        <v>19456.289643517001</v>
      </c>
      <c r="L26" s="382">
        <f t="shared" si="9"/>
        <v>48877.226719968996</v>
      </c>
      <c r="M26" s="382">
        <f t="shared" si="10"/>
        <v>982.4436885469986</v>
      </c>
      <c r="N26" s="386"/>
    </row>
    <row r="27" spans="1:14" x14ac:dyDescent="0.25">
      <c r="A27" s="390">
        <v>3</v>
      </c>
      <c r="B27" s="381" t="s">
        <v>35</v>
      </c>
      <c r="C27" s="382">
        <v>1138.43505491</v>
      </c>
      <c r="D27" s="382">
        <v>843.63453342499997</v>
      </c>
      <c r="E27" s="382">
        <v>2350.046454668</v>
      </c>
      <c r="F27" s="382">
        <v>20089.041836937999</v>
      </c>
      <c r="G27" s="382">
        <f t="shared" si="8"/>
        <v>24421.157879940998</v>
      </c>
      <c r="H27" s="382">
        <v>1142.0472736659999</v>
      </c>
      <c r="I27" s="382">
        <v>876.49666987299997</v>
      </c>
      <c r="J27" s="382">
        <v>2498.9315945379999</v>
      </c>
      <c r="K27" s="382">
        <v>23313.016022992</v>
      </c>
      <c r="L27" s="382">
        <f t="shared" si="9"/>
        <v>27830.491561069</v>
      </c>
      <c r="M27" s="382">
        <f t="shared" si="10"/>
        <v>3409.3336811280024</v>
      </c>
      <c r="N27" s="386"/>
    </row>
    <row r="28" spans="1:14" x14ac:dyDescent="0.25">
      <c r="A28" s="390">
        <v>4</v>
      </c>
      <c r="B28" s="381" t="s">
        <v>36</v>
      </c>
      <c r="C28" s="382">
        <v>18.770199999999999</v>
      </c>
      <c r="D28" s="382">
        <v>0</v>
      </c>
      <c r="E28" s="382">
        <v>629.91390000000001</v>
      </c>
      <c r="F28" s="382">
        <v>0</v>
      </c>
      <c r="G28" s="382">
        <f t="shared" si="8"/>
        <v>648.68410000000006</v>
      </c>
      <c r="H28" s="382">
        <v>19.866800000000001</v>
      </c>
      <c r="I28" s="382">
        <v>0</v>
      </c>
      <c r="J28" s="382">
        <v>698.85889999999995</v>
      </c>
      <c r="K28" s="382">
        <v>0</v>
      </c>
      <c r="L28" s="382">
        <f>SUM(H28:K28)</f>
        <v>718.72569999999996</v>
      </c>
      <c r="M28" s="382">
        <f>L28-G28</f>
        <v>70.041599999999903</v>
      </c>
      <c r="N28" s="386"/>
    </row>
    <row r="29" spans="1:14" x14ac:dyDescent="0.25">
      <c r="A29" s="390">
        <v>5</v>
      </c>
      <c r="B29" s="381" t="s">
        <v>37</v>
      </c>
      <c r="C29" s="382">
        <v>0</v>
      </c>
      <c r="D29" s="382">
        <v>90.312414459999999</v>
      </c>
      <c r="E29" s="382">
        <v>199.46413845000001</v>
      </c>
      <c r="F29" s="382">
        <v>2384.9860873600001</v>
      </c>
      <c r="G29" s="382">
        <f t="shared" si="8"/>
        <v>2674.7626402700002</v>
      </c>
      <c r="H29" s="382">
        <v>0</v>
      </c>
      <c r="I29" s="382">
        <v>90.964811754999999</v>
      </c>
      <c r="J29" s="382">
        <v>195.759609531</v>
      </c>
      <c r="K29" s="382">
        <v>2001.8862830830001</v>
      </c>
      <c r="L29" s="382">
        <f t="shared" si="9"/>
        <v>2288.6107043689999</v>
      </c>
      <c r="M29" s="382">
        <f t="shared" si="10"/>
        <v>-386.15193590100034</v>
      </c>
      <c r="N29" s="386"/>
    </row>
    <row r="30" spans="1:14" x14ac:dyDescent="0.25">
      <c r="A30" s="390">
        <v>6</v>
      </c>
      <c r="B30" s="381" t="s">
        <v>38</v>
      </c>
      <c r="C30" s="382">
        <v>0</v>
      </c>
      <c r="D30" s="382">
        <v>12.74</v>
      </c>
      <c r="E30" s="382">
        <v>49.17</v>
      </c>
      <c r="F30" s="382">
        <v>302</v>
      </c>
      <c r="G30" s="382">
        <f t="shared" si="8"/>
        <v>363.91</v>
      </c>
      <c r="H30" s="382">
        <v>0</v>
      </c>
      <c r="I30" s="382">
        <v>0</v>
      </c>
      <c r="J30" s="382">
        <v>65.33</v>
      </c>
      <c r="K30" s="382">
        <v>332.82</v>
      </c>
      <c r="L30" s="382">
        <f t="shared" si="9"/>
        <v>398.15</v>
      </c>
      <c r="M30" s="382">
        <f t="shared" si="10"/>
        <v>34.239999999999952</v>
      </c>
      <c r="N30" s="386"/>
    </row>
    <row r="31" spans="1:14" x14ac:dyDescent="0.25">
      <c r="A31" s="390">
        <v>7</v>
      </c>
      <c r="B31" s="381" t="s">
        <v>39</v>
      </c>
      <c r="C31" s="382">
        <v>599.12279999999998</v>
      </c>
      <c r="D31" s="382">
        <v>842.14909999999998</v>
      </c>
      <c r="E31" s="382">
        <v>976.63890000000004</v>
      </c>
      <c r="F31" s="382">
        <v>4108.4058999999997</v>
      </c>
      <c r="G31" s="382">
        <f t="shared" si="8"/>
        <v>6526.3166999999994</v>
      </c>
      <c r="H31" s="382">
        <v>667.81560000000002</v>
      </c>
      <c r="I31" s="382">
        <v>908.17909999999995</v>
      </c>
      <c r="J31" s="382">
        <v>1044.4827</v>
      </c>
      <c r="K31" s="382">
        <v>4534.1737000000003</v>
      </c>
      <c r="L31" s="382">
        <f t="shared" si="9"/>
        <v>7154.6511</v>
      </c>
      <c r="M31" s="382">
        <f t="shared" si="10"/>
        <v>628.33440000000064</v>
      </c>
      <c r="N31" s="386"/>
    </row>
    <row r="32" spans="1:14" x14ac:dyDescent="0.25">
      <c r="A32" s="390">
        <v>8</v>
      </c>
      <c r="B32" s="381" t="s">
        <v>40</v>
      </c>
      <c r="C32" s="382">
        <v>0</v>
      </c>
      <c r="D32" s="382">
        <v>0</v>
      </c>
      <c r="E32" s="382">
        <v>23.68</v>
      </c>
      <c r="F32" s="382">
        <v>623.33000000000004</v>
      </c>
      <c r="G32" s="382">
        <f t="shared" si="8"/>
        <v>647.01</v>
      </c>
      <c r="H32" s="382">
        <v>0</v>
      </c>
      <c r="I32" s="382">
        <v>0</v>
      </c>
      <c r="J32" s="382">
        <v>24.826899999999998</v>
      </c>
      <c r="K32" s="382">
        <v>528.1789</v>
      </c>
      <c r="L32" s="382">
        <f t="shared" si="9"/>
        <v>553.00580000000002</v>
      </c>
      <c r="M32" s="382">
        <f t="shared" si="10"/>
        <v>-94.004199999999969</v>
      </c>
      <c r="N32" s="386"/>
    </row>
    <row r="33" spans="1:14" x14ac:dyDescent="0.25">
      <c r="A33" s="390">
        <v>9</v>
      </c>
      <c r="B33" s="381" t="s">
        <v>41</v>
      </c>
      <c r="C33" s="382">
        <v>0</v>
      </c>
      <c r="D33" s="382">
        <v>779.1</v>
      </c>
      <c r="E33" s="382">
        <v>148.88</v>
      </c>
      <c r="F33" s="382">
        <v>3217.75</v>
      </c>
      <c r="G33" s="382">
        <f t="shared" si="8"/>
        <v>4145.7299999999996</v>
      </c>
      <c r="H33" s="382">
        <v>0</v>
      </c>
      <c r="I33" s="382">
        <v>792.09540000000004</v>
      </c>
      <c r="J33" s="382">
        <v>150.34870000000001</v>
      </c>
      <c r="K33" s="382">
        <v>3216.9149000000002</v>
      </c>
      <c r="L33" s="382">
        <f t="shared" si="9"/>
        <v>4159.3590000000004</v>
      </c>
      <c r="M33" s="382">
        <f t="shared" si="10"/>
        <v>13.629000000000815</v>
      </c>
      <c r="N33" s="386"/>
    </row>
    <row r="34" spans="1:14" x14ac:dyDescent="0.25">
      <c r="A34" s="390">
        <v>10</v>
      </c>
      <c r="B34" s="381" t="s">
        <v>42</v>
      </c>
      <c r="C34" s="382">
        <v>27.363700000000001</v>
      </c>
      <c r="D34" s="382">
        <v>83.02</v>
      </c>
      <c r="E34" s="382">
        <v>604.29190000000006</v>
      </c>
      <c r="F34" s="382">
        <v>1690.0322000000001</v>
      </c>
      <c r="G34" s="382">
        <f t="shared" si="8"/>
        <v>2404.7078000000001</v>
      </c>
      <c r="H34" s="382">
        <v>16.396000000000001</v>
      </c>
      <c r="I34" s="382">
        <v>97.705299999999994</v>
      </c>
      <c r="J34" s="382">
        <v>435.21379999999999</v>
      </c>
      <c r="K34" s="382">
        <v>154.75479999999999</v>
      </c>
      <c r="L34" s="382">
        <f t="shared" si="9"/>
        <v>704.06989999999996</v>
      </c>
      <c r="M34" s="382">
        <f t="shared" si="10"/>
        <v>-1700.6379000000002</v>
      </c>
      <c r="N34" s="386"/>
    </row>
    <row r="35" spans="1:14" x14ac:dyDescent="0.25">
      <c r="A35" s="390">
        <v>11</v>
      </c>
      <c r="B35" s="381" t="s">
        <v>43</v>
      </c>
      <c r="C35" s="382">
        <v>51.842599999999997</v>
      </c>
      <c r="D35" s="382">
        <v>614.5462</v>
      </c>
      <c r="E35" s="382">
        <v>1464.3423</v>
      </c>
      <c r="F35" s="382">
        <v>4506.8896000000004</v>
      </c>
      <c r="G35" s="382">
        <f t="shared" si="8"/>
        <v>6637.6207000000004</v>
      </c>
      <c r="H35" s="382">
        <v>50.055100000000003</v>
      </c>
      <c r="I35" s="382">
        <v>555.7636</v>
      </c>
      <c r="J35" s="382">
        <v>1212.4109000000001</v>
      </c>
      <c r="K35" s="382">
        <v>4642.7665999999999</v>
      </c>
      <c r="L35" s="382">
        <f t="shared" si="9"/>
        <v>6460.9961999999996</v>
      </c>
      <c r="M35" s="382">
        <f t="shared" si="10"/>
        <v>-176.62450000000081</v>
      </c>
      <c r="N35" s="386"/>
    </row>
    <row r="36" spans="1:14" x14ac:dyDescent="0.25">
      <c r="A36" s="390">
        <v>12</v>
      </c>
      <c r="B36" s="381" t="s">
        <v>44</v>
      </c>
      <c r="C36" s="382">
        <v>13.73</v>
      </c>
      <c r="D36" s="382">
        <v>165.09</v>
      </c>
      <c r="E36" s="382">
        <v>898.85</v>
      </c>
      <c r="F36" s="382">
        <v>4496.59</v>
      </c>
      <c r="G36" s="382">
        <f t="shared" si="8"/>
        <v>5574.26</v>
      </c>
      <c r="H36" s="382">
        <v>16.18</v>
      </c>
      <c r="I36" s="382">
        <v>167.2</v>
      </c>
      <c r="J36" s="382">
        <v>931.18</v>
      </c>
      <c r="K36" s="382">
        <v>4417.8100000000004</v>
      </c>
      <c r="L36" s="382">
        <f t="shared" si="9"/>
        <v>5532.3700000000008</v>
      </c>
      <c r="M36" s="382">
        <f t="shared" si="10"/>
        <v>-41.889999999999418</v>
      </c>
      <c r="N36" s="386"/>
    </row>
    <row r="37" spans="1:14" x14ac:dyDescent="0.25">
      <c r="A37" s="390">
        <v>13</v>
      </c>
      <c r="B37" s="381" t="s">
        <v>45</v>
      </c>
      <c r="C37" s="382">
        <v>0</v>
      </c>
      <c r="D37" s="382">
        <v>105.2516</v>
      </c>
      <c r="E37" s="382">
        <v>221.67679999999999</v>
      </c>
      <c r="F37" s="382">
        <v>1077.5327</v>
      </c>
      <c r="G37" s="382">
        <f t="shared" si="8"/>
        <v>1404.4611</v>
      </c>
      <c r="H37" s="382">
        <v>0</v>
      </c>
      <c r="I37" s="382">
        <v>141.54990000000001</v>
      </c>
      <c r="J37" s="382">
        <v>225.5566</v>
      </c>
      <c r="K37" s="382">
        <v>963.06200000000001</v>
      </c>
      <c r="L37" s="382">
        <f t="shared" si="9"/>
        <v>1330.1685</v>
      </c>
      <c r="M37" s="382">
        <f t="shared" si="10"/>
        <v>-74.292599999999993</v>
      </c>
      <c r="N37" s="386"/>
    </row>
    <row r="38" spans="1:14" x14ac:dyDescent="0.25">
      <c r="A38" s="390">
        <v>14</v>
      </c>
      <c r="B38" s="381" t="s">
        <v>46</v>
      </c>
      <c r="C38" s="382">
        <v>58.74</v>
      </c>
      <c r="D38" s="382">
        <v>1.95</v>
      </c>
      <c r="E38" s="382">
        <v>662.74</v>
      </c>
      <c r="F38" s="382">
        <v>5714.11</v>
      </c>
      <c r="G38" s="382">
        <f t="shared" si="8"/>
        <v>6437.54</v>
      </c>
      <c r="H38" s="382">
        <v>53.08</v>
      </c>
      <c r="I38" s="382">
        <v>110.23</v>
      </c>
      <c r="J38" s="382">
        <v>1473.53</v>
      </c>
      <c r="K38" s="382">
        <v>5521.85</v>
      </c>
      <c r="L38" s="382">
        <f t="shared" si="9"/>
        <v>7158.6900000000005</v>
      </c>
      <c r="M38" s="382">
        <f t="shared" si="10"/>
        <v>721.15000000000055</v>
      </c>
      <c r="N38" s="386"/>
    </row>
    <row r="39" spans="1:14" x14ac:dyDescent="0.25">
      <c r="A39" s="390">
        <v>15</v>
      </c>
      <c r="B39" s="381" t="s">
        <v>47</v>
      </c>
      <c r="C39" s="382">
        <v>1169.359160537</v>
      </c>
      <c r="D39" s="382">
        <v>2402.1341500640001</v>
      </c>
      <c r="E39" s="382">
        <v>5252.1873267179999</v>
      </c>
      <c r="F39" s="382">
        <v>92325.151702072006</v>
      </c>
      <c r="G39" s="382">
        <f t="shared" si="8"/>
        <v>101148.83233939101</v>
      </c>
      <c r="H39" s="382">
        <v>1345.325274003</v>
      </c>
      <c r="I39" s="382">
        <v>2724.071932673</v>
      </c>
      <c r="J39" s="382">
        <v>5962.4626468630004</v>
      </c>
      <c r="K39" s="382">
        <v>109259.370528952</v>
      </c>
      <c r="L39" s="382">
        <f t="shared" si="9"/>
        <v>119291.23038249101</v>
      </c>
      <c r="M39" s="382">
        <f t="shared" si="10"/>
        <v>18142.398043099995</v>
      </c>
      <c r="N39" s="386"/>
    </row>
    <row r="40" spans="1:14" x14ac:dyDescent="0.25">
      <c r="A40" s="390">
        <v>16</v>
      </c>
      <c r="B40" s="381" t="s">
        <v>48</v>
      </c>
      <c r="C40" s="382">
        <v>389.537793029</v>
      </c>
      <c r="D40" s="382">
        <v>2528.9940714879999</v>
      </c>
      <c r="E40" s="382">
        <v>6656.5649787980001</v>
      </c>
      <c r="F40" s="382">
        <v>34484.361129559002</v>
      </c>
      <c r="G40" s="382">
        <f t="shared" si="8"/>
        <v>44059.457972874006</v>
      </c>
      <c r="H40" s="382">
        <v>399.75306187799998</v>
      </c>
      <c r="I40" s="382">
        <v>2823.2845007000001</v>
      </c>
      <c r="J40" s="382">
        <v>7034.3232655080001</v>
      </c>
      <c r="K40" s="382">
        <v>38673.511566727997</v>
      </c>
      <c r="L40" s="382">
        <f t="shared" si="9"/>
        <v>48930.872394813996</v>
      </c>
      <c r="M40" s="382">
        <f t="shared" si="10"/>
        <v>4871.4144219399896</v>
      </c>
      <c r="N40" s="386"/>
    </row>
    <row r="41" spans="1:14" x14ac:dyDescent="0.25">
      <c r="A41" s="390">
        <v>17</v>
      </c>
      <c r="B41" s="381" t="s">
        <v>49</v>
      </c>
      <c r="C41" s="382">
        <v>2003.4992320692299</v>
      </c>
      <c r="D41" s="382">
        <v>1133.5523053285599</v>
      </c>
      <c r="E41" s="382">
        <v>6408.4746609222002</v>
      </c>
      <c r="F41" s="382">
        <v>51952.469573989998</v>
      </c>
      <c r="G41" s="382">
        <f t="shared" si="8"/>
        <v>61497.995772309987</v>
      </c>
      <c r="H41" s="382">
        <v>2737.4293473888902</v>
      </c>
      <c r="I41" s="382">
        <v>1496.5188360406401</v>
      </c>
      <c r="J41" s="382">
        <v>7920.2306887304803</v>
      </c>
      <c r="K41" s="382">
        <v>64299.927350224003</v>
      </c>
      <c r="L41" s="382">
        <f t="shared" si="9"/>
        <v>76454.106222384013</v>
      </c>
      <c r="M41" s="382">
        <f t="shared" si="10"/>
        <v>14956.110450074026</v>
      </c>
      <c r="N41" s="386"/>
    </row>
    <row r="42" spans="1:14" x14ac:dyDescent="0.25">
      <c r="A42" s="390">
        <v>18</v>
      </c>
      <c r="B42" s="381" t="s">
        <v>50</v>
      </c>
      <c r="C42" s="382">
        <v>272.45</v>
      </c>
      <c r="D42" s="382">
        <v>44.58</v>
      </c>
      <c r="E42" s="382">
        <v>342.68</v>
      </c>
      <c r="F42" s="382">
        <v>5000.95</v>
      </c>
      <c r="G42" s="382">
        <f t="shared" si="8"/>
        <v>5660.66</v>
      </c>
      <c r="H42" s="382">
        <v>297.32</v>
      </c>
      <c r="I42" s="382">
        <v>55.01</v>
      </c>
      <c r="J42" s="382">
        <v>431.22</v>
      </c>
      <c r="K42" s="382">
        <v>6306.02</v>
      </c>
      <c r="L42" s="382">
        <f t="shared" si="9"/>
        <v>7089.5700000000006</v>
      </c>
      <c r="M42" s="382">
        <f t="shared" si="10"/>
        <v>1428.9100000000008</v>
      </c>
      <c r="N42" s="386"/>
    </row>
    <row r="43" spans="1:14" x14ac:dyDescent="0.25">
      <c r="A43" s="390">
        <v>19</v>
      </c>
      <c r="B43" s="381" t="s">
        <v>51</v>
      </c>
      <c r="C43" s="382">
        <v>0</v>
      </c>
      <c r="D43" s="382">
        <v>9.2278000000000002</v>
      </c>
      <c r="E43" s="382">
        <v>141.69579999999999</v>
      </c>
      <c r="F43" s="382">
        <v>308.3999</v>
      </c>
      <c r="G43" s="382">
        <f t="shared" si="8"/>
        <v>459.32349999999997</v>
      </c>
      <c r="H43" s="382">
        <v>0</v>
      </c>
      <c r="I43" s="382">
        <v>11.583299999999999</v>
      </c>
      <c r="J43" s="382">
        <v>174.9819</v>
      </c>
      <c r="K43" s="382">
        <v>375.45819999999998</v>
      </c>
      <c r="L43" s="382">
        <f t="shared" si="9"/>
        <v>562.02340000000004</v>
      </c>
      <c r="M43" s="382">
        <f t="shared" si="10"/>
        <v>102.69990000000007</v>
      </c>
      <c r="N43" s="386"/>
    </row>
    <row r="44" spans="1:14" x14ac:dyDescent="0.25">
      <c r="A44" s="390">
        <v>20</v>
      </c>
      <c r="B44" s="381" t="s">
        <v>52</v>
      </c>
      <c r="C44" s="382">
        <v>65.127504896000005</v>
      </c>
      <c r="D44" s="382">
        <v>19.300715371999999</v>
      </c>
      <c r="E44" s="382">
        <v>436.19361846499999</v>
      </c>
      <c r="F44" s="382">
        <v>902.46876203922</v>
      </c>
      <c r="G44" s="382">
        <f t="shared" si="8"/>
        <v>1423.0906007722201</v>
      </c>
      <c r="H44" s="382">
        <v>82.982637100000005</v>
      </c>
      <c r="I44" s="382">
        <v>13.670643154</v>
      </c>
      <c r="J44" s="382">
        <v>411.34262378099999</v>
      </c>
      <c r="K44" s="382">
        <v>923.43465088472499</v>
      </c>
      <c r="L44" s="382">
        <f t="shared" si="9"/>
        <v>1431.430554919725</v>
      </c>
      <c r="M44" s="382">
        <f t="shared" si="10"/>
        <v>8.3399541475048409</v>
      </c>
      <c r="N44" s="386"/>
    </row>
    <row r="45" spans="1:14" x14ac:dyDescent="0.25">
      <c r="A45" s="390">
        <v>21</v>
      </c>
      <c r="B45" s="381" t="s">
        <v>53</v>
      </c>
      <c r="C45" s="382">
        <v>12.695433163000599</v>
      </c>
      <c r="D45" s="382">
        <v>130.81958001400301</v>
      </c>
      <c r="E45" s="382">
        <v>312.52573273199999</v>
      </c>
      <c r="F45" s="382">
        <v>5121.5653948110103</v>
      </c>
      <c r="G45" s="382">
        <f t="shared" si="8"/>
        <v>5577.6061407200141</v>
      </c>
      <c r="H45" s="382">
        <v>17.221156289999001</v>
      </c>
      <c r="I45" s="382">
        <v>200.56341476300199</v>
      </c>
      <c r="J45" s="382">
        <v>563.79100528499998</v>
      </c>
      <c r="K45" s="382">
        <v>6658.18331944286</v>
      </c>
      <c r="L45" s="382">
        <f t="shared" si="9"/>
        <v>7439.7588957808612</v>
      </c>
      <c r="M45" s="382">
        <f t="shared" si="10"/>
        <v>1862.1527550608471</v>
      </c>
      <c r="N45" s="386"/>
    </row>
    <row r="46" spans="1:14" x14ac:dyDescent="0.25">
      <c r="A46" s="388"/>
      <c r="B46" s="389" t="s">
        <v>54</v>
      </c>
      <c r="C46" s="383">
        <f>SUM(C25:C45)</f>
        <v>11096.75552399023</v>
      </c>
      <c r="D46" s="383">
        <f t="shared" ref="D46:M46" si="11">SUM(D25:D45)</f>
        <v>20123.667926877388</v>
      </c>
      <c r="E46" s="383">
        <f t="shared" si="11"/>
        <v>46140.17773556344</v>
      </c>
      <c r="F46" s="383">
        <f t="shared" si="11"/>
        <v>263657.4701256823</v>
      </c>
      <c r="G46" s="383">
        <f t="shared" si="11"/>
        <v>341018.07131211343</v>
      </c>
      <c r="H46" s="383">
        <f t="shared" si="11"/>
        <v>12406.254885739889</v>
      </c>
      <c r="I46" s="383">
        <f t="shared" si="11"/>
        <v>21172.429374495638</v>
      </c>
      <c r="J46" s="383">
        <f t="shared" si="11"/>
        <v>50368.951683294406</v>
      </c>
      <c r="K46" s="383">
        <f t="shared" si="11"/>
        <v>301876.10484561685</v>
      </c>
      <c r="L46" s="383">
        <f t="shared" si="11"/>
        <v>385823.74078914674</v>
      </c>
      <c r="M46" s="383">
        <f t="shared" si="11"/>
        <v>44805.669477033378</v>
      </c>
      <c r="N46" s="386"/>
    </row>
    <row r="47" spans="1:14" x14ac:dyDescent="0.25">
      <c r="A47" s="388" t="s">
        <v>55</v>
      </c>
      <c r="B47" s="389" t="s">
        <v>56</v>
      </c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6"/>
    </row>
    <row r="48" spans="1:14" x14ac:dyDescent="0.25">
      <c r="A48" s="387">
        <v>1</v>
      </c>
      <c r="B48" s="381" t="s">
        <v>57</v>
      </c>
      <c r="C48" s="382">
        <v>12278.228945321</v>
      </c>
      <c r="D48" s="382">
        <v>5421.9769973789998</v>
      </c>
      <c r="E48" s="382">
        <v>8905.7823757469996</v>
      </c>
      <c r="F48" s="382">
        <v>1824.8786959280001</v>
      </c>
      <c r="G48" s="382">
        <f t="shared" ref="G48:G49" si="12">SUM(C48:F48)</f>
        <v>28430.867014374999</v>
      </c>
      <c r="H48" s="382">
        <v>12376.839599999999</v>
      </c>
      <c r="I48" s="382">
        <v>5347.4048000000003</v>
      </c>
      <c r="J48" s="382">
        <v>9152.9932000000008</v>
      </c>
      <c r="K48" s="382">
        <v>2126.7680999999998</v>
      </c>
      <c r="L48" s="382">
        <f t="shared" ref="L48:L49" si="13">SUM(H48:K48)</f>
        <v>29004.005700000002</v>
      </c>
      <c r="M48" s="382">
        <f t="shared" ref="M48:M49" si="14">L48-G48</f>
        <v>573.13868562500284</v>
      </c>
      <c r="N48" s="386"/>
    </row>
    <row r="49" spans="1:14" x14ac:dyDescent="0.25">
      <c r="A49" s="390">
        <v>2</v>
      </c>
      <c r="B49" s="381" t="s">
        <v>58</v>
      </c>
      <c r="C49" s="382">
        <v>7685.1036999999997</v>
      </c>
      <c r="D49" s="382">
        <v>3410.4178999999999</v>
      </c>
      <c r="E49" s="382">
        <v>4082.8762000000002</v>
      </c>
      <c r="F49" s="382">
        <v>0</v>
      </c>
      <c r="G49" s="382">
        <f t="shared" si="12"/>
        <v>15178.397800000001</v>
      </c>
      <c r="H49" s="382">
        <v>7604.5865999999996</v>
      </c>
      <c r="I49" s="382">
        <v>3433.8762000000002</v>
      </c>
      <c r="J49" s="382">
        <v>4451.5241999999998</v>
      </c>
      <c r="K49" s="382">
        <v>0</v>
      </c>
      <c r="L49" s="382">
        <f t="shared" si="13"/>
        <v>15489.986999999999</v>
      </c>
      <c r="M49" s="382">
        <f t="shared" si="14"/>
        <v>311.58919999999853</v>
      </c>
      <c r="N49" s="386"/>
    </row>
    <row r="50" spans="1:14" x14ac:dyDescent="0.25">
      <c r="A50" s="387"/>
      <c r="B50" s="389" t="s">
        <v>59</v>
      </c>
      <c r="C50" s="383">
        <f t="shared" ref="C50:M50" si="15">SUM(C48:C49)</f>
        <v>19963.332645320999</v>
      </c>
      <c r="D50" s="383">
        <f t="shared" si="15"/>
        <v>8832.3948973789993</v>
      </c>
      <c r="E50" s="383">
        <f t="shared" si="15"/>
        <v>12988.658575747</v>
      </c>
      <c r="F50" s="383">
        <f t="shared" si="15"/>
        <v>1824.8786959280001</v>
      </c>
      <c r="G50" s="383">
        <f t="shared" si="15"/>
        <v>43609.264814374998</v>
      </c>
      <c r="H50" s="383">
        <f t="shared" si="15"/>
        <v>19981.426199999998</v>
      </c>
      <c r="I50" s="383">
        <f t="shared" si="15"/>
        <v>8781.2810000000009</v>
      </c>
      <c r="J50" s="383">
        <f t="shared" si="15"/>
        <v>13604.517400000001</v>
      </c>
      <c r="K50" s="383">
        <f t="shared" si="15"/>
        <v>2126.7680999999998</v>
      </c>
      <c r="L50" s="383">
        <f t="shared" si="15"/>
        <v>44493.992700000003</v>
      </c>
      <c r="M50" s="383">
        <f t="shared" si="15"/>
        <v>884.72788562500136</v>
      </c>
      <c r="N50" s="386"/>
    </row>
    <row r="51" spans="1:14" x14ac:dyDescent="0.25">
      <c r="A51" s="1129" t="s">
        <v>60</v>
      </c>
      <c r="B51" s="1130"/>
      <c r="C51" s="383">
        <f t="shared" ref="C51:M51" si="16">SUM(C13+C23+C46)</f>
        <v>61096.95220582623</v>
      </c>
      <c r="D51" s="383">
        <f t="shared" si="16"/>
        <v>97117.13746529739</v>
      </c>
      <c r="E51" s="383">
        <f t="shared" si="16"/>
        <v>174846.07659681945</v>
      </c>
      <c r="F51" s="383">
        <f t="shared" si="16"/>
        <v>584416.19822267431</v>
      </c>
      <c r="G51" s="383">
        <f t="shared" si="16"/>
        <v>917476.36449061742</v>
      </c>
      <c r="H51" s="383">
        <f t="shared" si="16"/>
        <v>64273.121089289882</v>
      </c>
      <c r="I51" s="383">
        <f t="shared" si="16"/>
        <v>101054.36764197164</v>
      </c>
      <c r="J51" s="383">
        <f t="shared" si="16"/>
        <v>225886.2242592884</v>
      </c>
      <c r="K51" s="383">
        <f t="shared" si="16"/>
        <v>581634.63344778842</v>
      </c>
      <c r="L51" s="383">
        <f t="shared" si="16"/>
        <v>972848.34643833828</v>
      </c>
      <c r="M51" s="383">
        <f t="shared" si="16"/>
        <v>55371.981947720982</v>
      </c>
      <c r="N51" s="386"/>
    </row>
    <row r="52" spans="1:14" x14ac:dyDescent="0.25">
      <c r="A52" s="1129" t="s">
        <v>473</v>
      </c>
      <c r="B52" s="1130"/>
      <c r="C52" s="383">
        <f>SUM(C50:C51)</f>
        <v>81060.284851147226</v>
      </c>
      <c r="D52" s="383">
        <f t="shared" ref="D52:M52" si="17">SUM(D50:D51)</f>
        <v>105949.53236267639</v>
      </c>
      <c r="E52" s="383">
        <f t="shared" si="17"/>
        <v>187834.73517256643</v>
      </c>
      <c r="F52" s="383">
        <f t="shared" si="17"/>
        <v>586241.07691860234</v>
      </c>
      <c r="G52" s="383">
        <f t="shared" si="17"/>
        <v>961085.62930499238</v>
      </c>
      <c r="H52" s="383">
        <f t="shared" si="17"/>
        <v>84254.547289289883</v>
      </c>
      <c r="I52" s="383">
        <f t="shared" si="17"/>
        <v>109835.64864197164</v>
      </c>
      <c r="J52" s="383">
        <f t="shared" si="17"/>
        <v>239490.74165928841</v>
      </c>
      <c r="K52" s="383">
        <f t="shared" si="17"/>
        <v>583761.40154778841</v>
      </c>
      <c r="L52" s="383">
        <f t="shared" si="17"/>
        <v>1017342.3391383383</v>
      </c>
      <c r="M52" s="383">
        <f t="shared" si="17"/>
        <v>56256.709833345987</v>
      </c>
      <c r="N52" s="386"/>
    </row>
    <row r="53" spans="1:14" x14ac:dyDescent="0.25">
      <c r="A53" s="388" t="s">
        <v>62</v>
      </c>
      <c r="B53" s="389" t="s">
        <v>63</v>
      </c>
      <c r="C53" s="383"/>
      <c r="D53" s="383"/>
      <c r="E53" s="383"/>
      <c r="F53" s="383"/>
      <c r="G53" s="382"/>
      <c r="H53" s="383"/>
      <c r="I53" s="383"/>
      <c r="J53" s="383"/>
      <c r="K53" s="383"/>
      <c r="L53" s="383"/>
      <c r="M53" s="383"/>
      <c r="N53" s="386"/>
    </row>
    <row r="54" spans="1:14" x14ac:dyDescent="0.25">
      <c r="A54" s="390">
        <v>1</v>
      </c>
      <c r="B54" s="381" t="s">
        <v>64</v>
      </c>
      <c r="C54" s="382">
        <v>0</v>
      </c>
      <c r="D54" s="382">
        <v>0</v>
      </c>
      <c r="E54" s="382">
        <v>273.97160000000002</v>
      </c>
      <c r="F54" s="382">
        <v>72.657799999999995</v>
      </c>
      <c r="G54" s="382">
        <f t="shared" ref="G54:G56" si="18">SUM(C54:F54)</f>
        <v>346.62940000000003</v>
      </c>
      <c r="H54" s="382">
        <v>0</v>
      </c>
      <c r="I54" s="382">
        <v>0</v>
      </c>
      <c r="J54" s="382">
        <v>317.3623</v>
      </c>
      <c r="K54" s="382">
        <v>94.664000000000001</v>
      </c>
      <c r="L54" s="382">
        <f t="shared" ref="L54:L56" si="19">SUM(H54:K54)</f>
        <v>412.02629999999999</v>
      </c>
      <c r="M54" s="382">
        <f t="shared" ref="M54:M56" si="20">L54-G54</f>
        <v>65.39689999999996</v>
      </c>
      <c r="N54" s="386"/>
    </row>
    <row r="55" spans="1:14" ht="18" x14ac:dyDescent="0.25">
      <c r="A55" s="391">
        <v>2</v>
      </c>
      <c r="B55" s="381" t="s">
        <v>65</v>
      </c>
      <c r="C55" s="382">
        <v>8930.0018624090008</v>
      </c>
      <c r="D55" s="382">
        <v>8529.752354659</v>
      </c>
      <c r="E55" s="382">
        <v>10633.458167983999</v>
      </c>
      <c r="F55" s="382">
        <v>10890.36</v>
      </c>
      <c r="G55" s="382">
        <f t="shared" si="18"/>
        <v>38983.572385052001</v>
      </c>
      <c r="H55" s="382">
        <v>10123.888300000001</v>
      </c>
      <c r="I55" s="382">
        <v>7701.1304</v>
      </c>
      <c r="J55" s="382">
        <v>10738.2628</v>
      </c>
      <c r="K55" s="382">
        <v>9862.32</v>
      </c>
      <c r="L55" s="382">
        <f t="shared" si="19"/>
        <v>38425.601500000004</v>
      </c>
      <c r="M55" s="382">
        <f t="shared" si="20"/>
        <v>-557.97088505199645</v>
      </c>
      <c r="N55" s="386"/>
    </row>
    <row r="56" spans="1:14" x14ac:dyDescent="0.25">
      <c r="A56" s="390">
        <v>3</v>
      </c>
      <c r="B56" s="381" t="s">
        <v>66</v>
      </c>
      <c r="C56" s="382">
        <v>0</v>
      </c>
      <c r="D56" s="382">
        <v>19.89</v>
      </c>
      <c r="E56" s="382">
        <v>170.47</v>
      </c>
      <c r="F56" s="382">
        <v>131.88999999999999</v>
      </c>
      <c r="G56" s="382">
        <f t="shared" si="18"/>
        <v>322.25</v>
      </c>
      <c r="H56" s="382">
        <v>0</v>
      </c>
      <c r="I56" s="382">
        <v>19.89</v>
      </c>
      <c r="J56" s="382">
        <v>170.47</v>
      </c>
      <c r="K56" s="382">
        <v>131.88999999999999</v>
      </c>
      <c r="L56" s="382">
        <f t="shared" si="19"/>
        <v>322.25</v>
      </c>
      <c r="M56" s="382">
        <f t="shared" si="20"/>
        <v>0</v>
      </c>
      <c r="N56" s="386"/>
    </row>
    <row r="57" spans="1:14" x14ac:dyDescent="0.25">
      <c r="A57" s="387"/>
      <c r="B57" s="389" t="s">
        <v>67</v>
      </c>
      <c r="C57" s="383">
        <f>SUM(C54:C56)</f>
        <v>8930.0018624090008</v>
      </c>
      <c r="D57" s="383">
        <f t="shared" ref="D57:M57" si="21">SUM(D54:D56)</f>
        <v>8549.6423546589995</v>
      </c>
      <c r="E57" s="383">
        <f t="shared" si="21"/>
        <v>11077.899767983999</v>
      </c>
      <c r="F57" s="383">
        <f t="shared" si="21"/>
        <v>11094.907800000001</v>
      </c>
      <c r="G57" s="383">
        <f t="shared" si="21"/>
        <v>39652.451785051999</v>
      </c>
      <c r="H57" s="383">
        <f t="shared" si="21"/>
        <v>10123.888300000001</v>
      </c>
      <c r="I57" s="383">
        <f t="shared" si="21"/>
        <v>7721.0204000000003</v>
      </c>
      <c r="J57" s="383">
        <f t="shared" si="21"/>
        <v>11226.0951</v>
      </c>
      <c r="K57" s="383">
        <f t="shared" si="21"/>
        <v>10088.874</v>
      </c>
      <c r="L57" s="383">
        <f t="shared" si="21"/>
        <v>39159.877800000002</v>
      </c>
      <c r="M57" s="383">
        <f t="shared" si="21"/>
        <v>-492.57398505199649</v>
      </c>
      <c r="N57" s="386"/>
    </row>
    <row r="58" spans="1:14" x14ac:dyDescent="0.25">
      <c r="A58" s="371" t="s">
        <v>68</v>
      </c>
      <c r="B58" s="377" t="s">
        <v>69</v>
      </c>
      <c r="C58" s="383">
        <v>0</v>
      </c>
      <c r="D58" s="383">
        <v>0</v>
      </c>
      <c r="E58" s="383">
        <v>0</v>
      </c>
      <c r="F58" s="383">
        <v>0</v>
      </c>
      <c r="G58" s="382">
        <f>SUM(C58:F58)</f>
        <v>0</v>
      </c>
      <c r="H58" s="383">
        <v>0</v>
      </c>
      <c r="I58" s="383">
        <v>0</v>
      </c>
      <c r="J58" s="383">
        <v>0</v>
      </c>
      <c r="K58" s="383">
        <v>0</v>
      </c>
      <c r="L58" s="382">
        <f>SUM(H58:K58)</f>
        <v>0</v>
      </c>
      <c r="M58" s="382">
        <f>L58-G58</f>
        <v>0</v>
      </c>
      <c r="N58" s="386"/>
    </row>
    <row r="59" spans="1:14" x14ac:dyDescent="0.25">
      <c r="A59" s="371"/>
      <c r="B59" s="372" t="s">
        <v>70</v>
      </c>
      <c r="C59" s="383">
        <f>SUM(C58)</f>
        <v>0</v>
      </c>
      <c r="D59" s="383">
        <f t="shared" ref="D59:M59" si="22">SUM(D58)</f>
        <v>0</v>
      </c>
      <c r="E59" s="383">
        <f t="shared" si="22"/>
        <v>0</v>
      </c>
      <c r="F59" s="383">
        <f t="shared" si="22"/>
        <v>0</v>
      </c>
      <c r="G59" s="383">
        <f t="shared" si="22"/>
        <v>0</v>
      </c>
      <c r="H59" s="383">
        <f t="shared" si="22"/>
        <v>0</v>
      </c>
      <c r="I59" s="383">
        <f t="shared" si="22"/>
        <v>0</v>
      </c>
      <c r="J59" s="383">
        <f t="shared" si="22"/>
        <v>0</v>
      </c>
      <c r="K59" s="383">
        <f t="shared" si="22"/>
        <v>0</v>
      </c>
      <c r="L59" s="383">
        <f t="shared" si="22"/>
        <v>0</v>
      </c>
      <c r="M59" s="383">
        <f t="shared" si="22"/>
        <v>0</v>
      </c>
      <c r="N59" s="386"/>
    </row>
    <row r="60" spans="1:14" x14ac:dyDescent="0.25">
      <c r="A60" s="371" t="s">
        <v>71</v>
      </c>
      <c r="B60" s="372" t="s">
        <v>72</v>
      </c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3"/>
      <c r="N60" s="386"/>
    </row>
    <row r="61" spans="1:14" x14ac:dyDescent="0.25">
      <c r="A61" s="390">
        <v>1</v>
      </c>
      <c r="B61" s="392" t="s">
        <v>73</v>
      </c>
      <c r="C61" s="382">
        <v>7.43</v>
      </c>
      <c r="D61" s="382">
        <v>3.68</v>
      </c>
      <c r="E61" s="382">
        <v>314.07</v>
      </c>
      <c r="F61" s="382">
        <v>383.61</v>
      </c>
      <c r="G61" s="382">
        <f t="shared" ref="G61:G64" si="23">SUM(C61:F61)</f>
        <v>708.79</v>
      </c>
      <c r="H61" s="382">
        <v>7.43</v>
      </c>
      <c r="I61" s="382">
        <v>6.79</v>
      </c>
      <c r="J61" s="382">
        <v>508.73</v>
      </c>
      <c r="K61" s="382">
        <v>558.16999999999996</v>
      </c>
      <c r="L61" s="382">
        <f t="shared" ref="L61:L64" si="24">SUM(H61:K61)</f>
        <v>1081.1199999999999</v>
      </c>
      <c r="M61" s="382">
        <f t="shared" ref="M61:M64" si="25">L61-G61</f>
        <v>372.32999999999993</v>
      </c>
      <c r="N61" s="386"/>
    </row>
    <row r="62" spans="1:14" x14ac:dyDescent="0.25">
      <c r="A62" s="390">
        <v>2</v>
      </c>
      <c r="B62" s="392" t="s">
        <v>74</v>
      </c>
      <c r="C62" s="382">
        <v>13.747408</v>
      </c>
      <c r="D62" s="382">
        <v>165.91523699999999</v>
      </c>
      <c r="E62" s="382">
        <v>192.711862</v>
      </c>
      <c r="F62" s="382">
        <v>681.951415</v>
      </c>
      <c r="G62" s="382">
        <f t="shared" si="23"/>
        <v>1054.325922</v>
      </c>
      <c r="H62" s="382">
        <v>14.918991916</v>
      </c>
      <c r="I62" s="382">
        <v>181.926934655</v>
      </c>
      <c r="J62" s="382">
        <v>212.71094511000001</v>
      </c>
      <c r="K62" s="382">
        <v>754.63119586899995</v>
      </c>
      <c r="L62" s="382">
        <f t="shared" si="24"/>
        <v>1164.1880675499999</v>
      </c>
      <c r="M62" s="382">
        <f t="shared" si="25"/>
        <v>109.86214554999992</v>
      </c>
      <c r="N62" s="386"/>
    </row>
    <row r="63" spans="1:14" x14ac:dyDescent="0.25">
      <c r="A63" s="390">
        <v>3</v>
      </c>
      <c r="B63" s="392" t="s">
        <v>75</v>
      </c>
      <c r="C63" s="382">
        <v>0</v>
      </c>
      <c r="D63" s="382">
        <v>0</v>
      </c>
      <c r="E63" s="382">
        <v>0</v>
      </c>
      <c r="F63" s="382">
        <v>0</v>
      </c>
      <c r="G63" s="382">
        <f t="shared" si="23"/>
        <v>0</v>
      </c>
      <c r="H63" s="382">
        <v>7.3800000000000004E-2</v>
      </c>
      <c r="I63" s="382">
        <v>1.6289</v>
      </c>
      <c r="J63" s="382">
        <v>96.2166</v>
      </c>
      <c r="K63" s="382">
        <v>122.88630000000001</v>
      </c>
      <c r="L63" s="382">
        <f t="shared" si="24"/>
        <v>220.8056</v>
      </c>
      <c r="M63" s="382">
        <f t="shared" si="25"/>
        <v>220.8056</v>
      </c>
      <c r="N63" s="386"/>
    </row>
    <row r="64" spans="1:14" x14ac:dyDescent="0.25">
      <c r="A64" s="390">
        <v>4</v>
      </c>
      <c r="B64" s="392" t="s">
        <v>76</v>
      </c>
      <c r="C64" s="382">
        <v>0</v>
      </c>
      <c r="D64" s="382">
        <v>0</v>
      </c>
      <c r="E64" s="382">
        <v>0</v>
      </c>
      <c r="F64" s="382">
        <v>0</v>
      </c>
      <c r="G64" s="382">
        <f t="shared" si="23"/>
        <v>0</v>
      </c>
      <c r="H64" s="382">
        <v>0.63</v>
      </c>
      <c r="I64" s="382">
        <v>2.77</v>
      </c>
      <c r="J64" s="382">
        <v>5.68</v>
      </c>
      <c r="K64" s="382">
        <v>120.24</v>
      </c>
      <c r="L64" s="382">
        <f t="shared" si="24"/>
        <v>129.32</v>
      </c>
      <c r="M64" s="382">
        <f t="shared" si="25"/>
        <v>129.32</v>
      </c>
      <c r="N64" s="386"/>
    </row>
    <row r="65" spans="1:14" x14ac:dyDescent="0.25">
      <c r="A65" s="371"/>
      <c r="B65" s="372" t="s">
        <v>77</v>
      </c>
      <c r="C65" s="383">
        <f>SUM(C61:C64)</f>
        <v>21.177408</v>
      </c>
      <c r="D65" s="383">
        <f t="shared" ref="D65:M65" si="26">SUM(D61:D64)</f>
        <v>169.595237</v>
      </c>
      <c r="E65" s="383">
        <f t="shared" si="26"/>
        <v>506.78186199999999</v>
      </c>
      <c r="F65" s="383">
        <f t="shared" si="26"/>
        <v>1065.5614150000001</v>
      </c>
      <c r="G65" s="383">
        <f t="shared" si="26"/>
        <v>1763.115922</v>
      </c>
      <c r="H65" s="383">
        <f t="shared" si="26"/>
        <v>23.052791915999997</v>
      </c>
      <c r="I65" s="383">
        <f t="shared" si="26"/>
        <v>193.11583465499999</v>
      </c>
      <c r="J65" s="383">
        <f t="shared" si="26"/>
        <v>823.33754510999995</v>
      </c>
      <c r="K65" s="383">
        <f t="shared" si="26"/>
        <v>1555.927495869</v>
      </c>
      <c r="L65" s="383">
        <f t="shared" si="26"/>
        <v>2595.4336675499999</v>
      </c>
      <c r="M65" s="383">
        <f t="shared" si="26"/>
        <v>832.31774554999993</v>
      </c>
      <c r="N65" s="386"/>
    </row>
    <row r="66" spans="1:14" x14ac:dyDescent="0.25">
      <c r="A66" s="371" t="s">
        <v>78</v>
      </c>
      <c r="B66" s="372" t="s">
        <v>79</v>
      </c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6"/>
    </row>
    <row r="67" spans="1:14" x14ac:dyDescent="0.25">
      <c r="A67" s="390">
        <v>1</v>
      </c>
      <c r="B67" s="393" t="s">
        <v>80</v>
      </c>
      <c r="C67" s="383">
        <v>0</v>
      </c>
      <c r="D67" s="383">
        <v>47.308799999999998</v>
      </c>
      <c r="E67" s="383">
        <v>16.934799999999999</v>
      </c>
      <c r="F67" s="383">
        <v>9.4063999999999997</v>
      </c>
      <c r="G67" s="382">
        <f t="shared" ref="G67:G69" si="27">SUM(C67:F67)</f>
        <v>73.650000000000006</v>
      </c>
      <c r="H67" s="383">
        <v>0</v>
      </c>
      <c r="I67" s="383">
        <v>73.61</v>
      </c>
      <c r="J67" s="383">
        <v>14.17</v>
      </c>
      <c r="K67" s="383">
        <v>15.09</v>
      </c>
      <c r="L67" s="382">
        <f t="shared" ref="L67:L69" si="28">SUM(H67:K67)</f>
        <v>102.87</v>
      </c>
      <c r="M67" s="382">
        <f t="shared" ref="M67:M70" si="29">L67-G67</f>
        <v>29.22</v>
      </c>
      <c r="N67" s="386"/>
    </row>
    <row r="68" spans="1:14" x14ac:dyDescent="0.25">
      <c r="A68" s="390">
        <v>2</v>
      </c>
      <c r="B68" s="393" t="s">
        <v>81</v>
      </c>
      <c r="C68" s="383">
        <v>0</v>
      </c>
      <c r="D68" s="383">
        <v>0</v>
      </c>
      <c r="E68" s="383">
        <v>0</v>
      </c>
      <c r="F68" s="383">
        <v>0</v>
      </c>
      <c r="G68" s="382">
        <f t="shared" si="27"/>
        <v>0</v>
      </c>
      <c r="H68" s="383">
        <v>7.1184481279999998</v>
      </c>
      <c r="I68" s="383">
        <v>6.4224256080000002</v>
      </c>
      <c r="J68" s="383">
        <v>2.8813032230000002</v>
      </c>
      <c r="K68" s="383">
        <v>9.2672315000000005E-2</v>
      </c>
      <c r="L68" s="382">
        <f t="shared" si="28"/>
        <v>16.514849274000003</v>
      </c>
      <c r="M68" s="382">
        <f t="shared" si="29"/>
        <v>16.514849274000003</v>
      </c>
      <c r="N68" s="386"/>
    </row>
    <row r="69" spans="1:14" x14ac:dyDescent="0.25">
      <c r="A69" s="371"/>
      <c r="B69" s="372" t="s">
        <v>82</v>
      </c>
      <c r="C69" s="383">
        <f>SUM(C67:C68)</f>
        <v>0</v>
      </c>
      <c r="D69" s="383">
        <f t="shared" ref="D69:K69" si="30">SUM(D67:D68)</f>
        <v>47.308799999999998</v>
      </c>
      <c r="E69" s="383">
        <f t="shared" si="30"/>
        <v>16.934799999999999</v>
      </c>
      <c r="F69" s="383">
        <f t="shared" si="30"/>
        <v>9.4063999999999997</v>
      </c>
      <c r="G69" s="383">
        <f t="shared" si="27"/>
        <v>73.650000000000006</v>
      </c>
      <c r="H69" s="383">
        <f t="shared" si="30"/>
        <v>7.1184481279999998</v>
      </c>
      <c r="I69" s="383">
        <f t="shared" si="30"/>
        <v>80.032425607999997</v>
      </c>
      <c r="J69" s="383">
        <f t="shared" si="30"/>
        <v>17.051303223000001</v>
      </c>
      <c r="K69" s="383">
        <f t="shared" si="30"/>
        <v>15.182672315</v>
      </c>
      <c r="L69" s="383">
        <f t="shared" si="28"/>
        <v>119.384849274</v>
      </c>
      <c r="M69" s="383">
        <f t="shared" si="29"/>
        <v>45.734849273999998</v>
      </c>
      <c r="N69" s="386"/>
    </row>
    <row r="70" spans="1:14" x14ac:dyDescent="0.25">
      <c r="A70" s="371"/>
      <c r="B70" s="372" t="s">
        <v>247</v>
      </c>
      <c r="C70" s="383">
        <f t="shared" ref="C70:L70" si="31">SUM(C52+C57+C59+C65+C69)</f>
        <v>90011.46412155623</v>
      </c>
      <c r="D70" s="383">
        <f t="shared" si="31"/>
        <v>114716.07875433538</v>
      </c>
      <c r="E70" s="383">
        <f t="shared" si="31"/>
        <v>199436.35160255042</v>
      </c>
      <c r="F70" s="383">
        <f t="shared" si="31"/>
        <v>598410.95253360237</v>
      </c>
      <c r="G70" s="383">
        <f t="shared" si="31"/>
        <v>1002574.8470120444</v>
      </c>
      <c r="H70" s="383">
        <f t="shared" si="31"/>
        <v>94408.60682933389</v>
      </c>
      <c r="I70" s="383">
        <f t="shared" si="31"/>
        <v>117829.81730223463</v>
      </c>
      <c r="J70" s="383">
        <f t="shared" si="31"/>
        <v>251557.22560762143</v>
      </c>
      <c r="K70" s="383">
        <f t="shared" si="31"/>
        <v>595421.3857159724</v>
      </c>
      <c r="L70" s="383">
        <f t="shared" si="31"/>
        <v>1059217.0354551624</v>
      </c>
      <c r="M70" s="383">
        <f t="shared" si="29"/>
        <v>56642.188443118008</v>
      </c>
      <c r="N70" s="386"/>
    </row>
    <row r="71" spans="1:14" x14ac:dyDescent="0.25">
      <c r="A71" s="37"/>
      <c r="B71" s="37"/>
      <c r="C71" s="394">
        <v>0</v>
      </c>
      <c r="D71" s="394">
        <v>0</v>
      </c>
      <c r="E71" s="394">
        <v>0</v>
      </c>
      <c r="F71" s="394">
        <v>0</v>
      </c>
      <c r="G71" s="394">
        <v>0</v>
      </c>
      <c r="H71" s="394">
        <v>0</v>
      </c>
      <c r="I71" s="394">
        <v>0</v>
      </c>
      <c r="J71" s="394">
        <v>0</v>
      </c>
      <c r="K71" s="394">
        <v>0</v>
      </c>
      <c r="L71" s="394">
        <v>0</v>
      </c>
      <c r="M71" s="394">
        <v>0</v>
      </c>
    </row>
  </sheetData>
  <mergeCells count="14">
    <mergeCell ref="H6:L6"/>
    <mergeCell ref="A14:B14"/>
    <mergeCell ref="A51:B51"/>
    <mergeCell ref="A52:B52"/>
    <mergeCell ref="A1:M1"/>
    <mergeCell ref="A2:M2"/>
    <mergeCell ref="A3:M3"/>
    <mergeCell ref="K4:M4"/>
    <mergeCell ref="A5:A7"/>
    <mergeCell ref="B5:B7"/>
    <mergeCell ref="C5:G5"/>
    <mergeCell ref="H5:L5"/>
    <mergeCell ref="M5:M7"/>
    <mergeCell ref="C6:G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opLeftCell="A55" workbookViewId="0">
      <selection activeCell="I4" sqref="I4"/>
    </sheetView>
  </sheetViews>
  <sheetFormatPr defaultRowHeight="15.75" x14ac:dyDescent="0.25"/>
  <cols>
    <col min="1" max="1" width="6.5703125" style="373" customWidth="1"/>
    <col min="2" max="2" width="37" style="373" customWidth="1"/>
    <col min="3" max="3" width="19.42578125" style="359" customWidth="1"/>
    <col min="4" max="4" width="15.140625" style="359" bestFit="1" customWidth="1"/>
    <col min="5" max="6" width="17" style="359" bestFit="1" customWidth="1"/>
    <col min="7" max="7" width="17.5703125" style="359" customWidth="1"/>
    <col min="8" max="8" width="15.140625" style="374" bestFit="1" customWidth="1"/>
    <col min="9" max="9" width="15.42578125" style="374" customWidth="1"/>
    <col min="10" max="10" width="16" style="374" customWidth="1"/>
    <col min="11" max="12" width="17" style="374" bestFit="1" customWidth="1"/>
    <col min="13" max="13" width="21.140625" style="359" customWidth="1"/>
    <col min="14" max="15" width="11.42578125" style="359" customWidth="1"/>
    <col min="16" max="16384" width="9.140625" style="359"/>
  </cols>
  <sheetData>
    <row r="2" spans="1:13" ht="23.25" x14ac:dyDescent="0.35">
      <c r="A2" s="973" t="s">
        <v>482</v>
      </c>
      <c r="B2" s="973"/>
      <c r="C2" s="973"/>
      <c r="D2" s="973"/>
      <c r="E2" s="973"/>
      <c r="F2" s="973"/>
      <c r="G2" s="973"/>
      <c r="H2" s="973"/>
      <c r="I2" s="973"/>
      <c r="J2" s="973"/>
      <c r="K2" s="973"/>
      <c r="L2" s="973"/>
      <c r="M2" s="973"/>
    </row>
    <row r="3" spans="1:13" ht="23.25" x14ac:dyDescent="0.35">
      <c r="A3" s="1137" t="s">
        <v>483</v>
      </c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</row>
    <row r="4" spans="1:13" ht="23.25" x14ac:dyDescent="0.35">
      <c r="A4" s="395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</row>
    <row r="5" spans="1:13" ht="22.5" x14ac:dyDescent="0.3">
      <c r="A5" s="396"/>
      <c r="B5" s="396"/>
      <c r="C5" s="396"/>
      <c r="D5" s="396"/>
      <c r="E5" s="396"/>
      <c r="F5" s="396"/>
      <c r="G5" s="396"/>
      <c r="H5" s="396"/>
      <c r="I5" s="396"/>
      <c r="J5" s="396"/>
      <c r="K5" s="1138" t="s">
        <v>484</v>
      </c>
      <c r="L5" s="1138"/>
      <c r="M5" s="1138"/>
    </row>
    <row r="6" spans="1:13" ht="20.25" x14ac:dyDescent="0.3">
      <c r="A6" s="1139" t="s">
        <v>86</v>
      </c>
      <c r="B6" s="1141"/>
      <c r="C6" s="1142" t="str">
        <f>[4]Deposit!C6</f>
        <v xml:space="preserve"> AS AT  MARCH 2020</v>
      </c>
      <c r="D6" s="1143"/>
      <c r="E6" s="1143"/>
      <c r="F6" s="1143"/>
      <c r="G6" s="1144"/>
      <c r="H6" s="1145" t="str">
        <f>[4]Deposit!H6</f>
        <v xml:space="preserve"> AS AT  SEPT 2020</v>
      </c>
      <c r="I6" s="1146"/>
      <c r="J6" s="1146"/>
      <c r="K6" s="1146"/>
      <c r="L6" s="1147"/>
      <c r="M6" s="1148" t="str">
        <f>[4]Deposit!M5</f>
        <v>Variation                                               ( SEPT 2020 over  MARCH 2020)</v>
      </c>
    </row>
    <row r="7" spans="1:13" ht="20.25" x14ac:dyDescent="0.3">
      <c r="A7" s="1140"/>
      <c r="B7" s="1141"/>
      <c r="C7" s="397" t="s">
        <v>147</v>
      </c>
      <c r="D7" s="397" t="s">
        <v>148</v>
      </c>
      <c r="E7" s="397" t="s">
        <v>149</v>
      </c>
      <c r="F7" s="397" t="s">
        <v>135</v>
      </c>
      <c r="G7" s="398" t="s">
        <v>136</v>
      </c>
      <c r="H7" s="397" t="s">
        <v>147</v>
      </c>
      <c r="I7" s="397" t="s">
        <v>148</v>
      </c>
      <c r="J7" s="397" t="s">
        <v>149</v>
      </c>
      <c r="K7" s="397" t="s">
        <v>135</v>
      </c>
      <c r="L7" s="398" t="s">
        <v>136</v>
      </c>
      <c r="M7" s="1149"/>
    </row>
    <row r="8" spans="1:13" ht="20.25" x14ac:dyDescent="0.3">
      <c r="A8" s="399" t="s">
        <v>13</v>
      </c>
      <c r="B8" s="399" t="s">
        <v>14</v>
      </c>
      <c r="C8" s="400"/>
      <c r="D8" s="400"/>
      <c r="E8" s="400"/>
      <c r="F8" s="400"/>
      <c r="G8" s="401"/>
      <c r="H8" s="402"/>
      <c r="I8" s="400"/>
      <c r="J8" s="402"/>
      <c r="K8" s="402"/>
      <c r="L8" s="402"/>
      <c r="M8" s="1150"/>
    </row>
    <row r="9" spans="1:13" ht="23.25" x14ac:dyDescent="0.35">
      <c r="A9" s="403">
        <v>1</v>
      </c>
      <c r="B9" s="404" t="s">
        <v>15</v>
      </c>
      <c r="C9" s="405">
        <v>18878.001899999999</v>
      </c>
      <c r="D9" s="405">
        <v>19543.916300000001</v>
      </c>
      <c r="E9" s="405">
        <v>20599.61</v>
      </c>
      <c r="F9" s="405">
        <v>46839.419900000001</v>
      </c>
      <c r="G9" s="405">
        <f>SUM(C9:F9)</f>
        <v>105860.94810000001</v>
      </c>
      <c r="H9" s="405">
        <v>20568.795600000001</v>
      </c>
      <c r="I9" s="405">
        <v>20863.023700000002</v>
      </c>
      <c r="J9" s="405">
        <v>21313.493600000002</v>
      </c>
      <c r="K9" s="405">
        <v>45356.816599999998</v>
      </c>
      <c r="L9" s="405">
        <f>SUM(H9:K9)</f>
        <v>108102.12950000001</v>
      </c>
      <c r="M9" s="405">
        <f>L9-G9</f>
        <v>2241.1814000000013</v>
      </c>
    </row>
    <row r="10" spans="1:13" ht="23.25" x14ac:dyDescent="0.35">
      <c r="A10" s="403">
        <v>2</v>
      </c>
      <c r="B10" s="404" t="s">
        <v>16</v>
      </c>
      <c r="C10" s="405">
        <v>8795.5079226500002</v>
      </c>
      <c r="D10" s="405">
        <v>16387.743901130001</v>
      </c>
      <c r="E10" s="405">
        <v>20921.889020179999</v>
      </c>
      <c r="F10" s="405">
        <v>86451.613701399998</v>
      </c>
      <c r="G10" s="405">
        <f t="shared" ref="G10:G12" si="0">SUM(C10:F10)</f>
        <v>132556.75454535999</v>
      </c>
      <c r="H10" s="405">
        <v>9306.3687348999993</v>
      </c>
      <c r="I10" s="405">
        <v>17214.657291449999</v>
      </c>
      <c r="J10" s="405">
        <v>21551.502269910001</v>
      </c>
      <c r="K10" s="405">
        <v>86337.470430350004</v>
      </c>
      <c r="L10" s="405">
        <f t="shared" ref="L10:L12" si="1">SUM(H10:K10)</f>
        <v>134409.99872661001</v>
      </c>
      <c r="M10" s="405">
        <f t="shared" ref="M10:M71" si="2">L10-G10</f>
        <v>1853.2441812500183</v>
      </c>
    </row>
    <row r="11" spans="1:13" ht="23.25" x14ac:dyDescent="0.35">
      <c r="A11" s="403">
        <v>3</v>
      </c>
      <c r="B11" s="404" t="s">
        <v>17</v>
      </c>
      <c r="C11" s="405">
        <v>4469.0230865499998</v>
      </c>
      <c r="D11" s="405">
        <v>8109.5754387879997</v>
      </c>
      <c r="E11" s="405">
        <v>10309.182024973001</v>
      </c>
      <c r="F11" s="405">
        <v>27705.719668968999</v>
      </c>
      <c r="G11" s="405">
        <f t="shared" si="0"/>
        <v>50593.500219280002</v>
      </c>
      <c r="H11" s="405">
        <v>4304.208006068</v>
      </c>
      <c r="I11" s="405">
        <v>13093.691419915</v>
      </c>
      <c r="J11" s="405">
        <v>23473.579785018999</v>
      </c>
      <c r="K11" s="405">
        <v>9131.0416000000005</v>
      </c>
      <c r="L11" s="405">
        <f t="shared" si="1"/>
        <v>50002.520811002003</v>
      </c>
      <c r="M11" s="405">
        <f t="shared" si="2"/>
        <v>-590.97940827799903</v>
      </c>
    </row>
    <row r="12" spans="1:13" ht="23.25" x14ac:dyDescent="0.35">
      <c r="A12" s="403">
        <v>4</v>
      </c>
      <c r="B12" s="404" t="s">
        <v>18</v>
      </c>
      <c r="C12" s="405">
        <v>6039.78</v>
      </c>
      <c r="D12" s="405">
        <v>5502.08</v>
      </c>
      <c r="E12" s="405">
        <v>6926.74</v>
      </c>
      <c r="F12" s="405">
        <v>31548.1</v>
      </c>
      <c r="G12" s="405">
        <f t="shared" si="0"/>
        <v>50016.7</v>
      </c>
      <c r="H12" s="405">
        <v>6788.74</v>
      </c>
      <c r="I12" s="405">
        <v>5515.82</v>
      </c>
      <c r="J12" s="405">
        <v>7311.27</v>
      </c>
      <c r="K12" s="405">
        <v>32331.439999999999</v>
      </c>
      <c r="L12" s="405">
        <f t="shared" si="1"/>
        <v>51947.270000000004</v>
      </c>
      <c r="M12" s="405">
        <f t="shared" si="2"/>
        <v>1930.570000000007</v>
      </c>
    </row>
    <row r="13" spans="1:13" ht="23.25" x14ac:dyDescent="0.35">
      <c r="A13" s="399"/>
      <c r="B13" s="399" t="s">
        <v>19</v>
      </c>
      <c r="C13" s="406">
        <f t="shared" ref="C13:L13" si="3">SUM(C9:C12)</f>
        <v>38182.312909199994</v>
      </c>
      <c r="D13" s="406">
        <f t="shared" si="3"/>
        <v>49543.315639918001</v>
      </c>
      <c r="E13" s="406">
        <f t="shared" si="3"/>
        <v>58757.421045152994</v>
      </c>
      <c r="F13" s="406">
        <f t="shared" si="3"/>
        <v>192544.853270369</v>
      </c>
      <c r="G13" s="406">
        <f t="shared" si="3"/>
        <v>339027.90286464</v>
      </c>
      <c r="H13" s="406">
        <f t="shared" si="3"/>
        <v>40968.112340968</v>
      </c>
      <c r="I13" s="406">
        <f t="shared" si="3"/>
        <v>56687.192411365002</v>
      </c>
      <c r="J13" s="406">
        <f t="shared" si="3"/>
        <v>73649.845654929013</v>
      </c>
      <c r="K13" s="406">
        <f t="shared" si="3"/>
        <v>173156.76863035001</v>
      </c>
      <c r="L13" s="406">
        <f t="shared" si="3"/>
        <v>344461.91903761204</v>
      </c>
      <c r="M13" s="406">
        <f t="shared" si="2"/>
        <v>5434.0161729720421</v>
      </c>
    </row>
    <row r="14" spans="1:13" ht="23.25" x14ac:dyDescent="0.35">
      <c r="A14" s="1135" t="s">
        <v>485</v>
      </c>
      <c r="B14" s="1136"/>
      <c r="C14" s="406"/>
      <c r="D14" s="406"/>
      <c r="E14" s="406"/>
      <c r="F14" s="407"/>
      <c r="G14" s="408"/>
      <c r="H14" s="409"/>
      <c r="I14" s="406"/>
      <c r="J14" s="409"/>
      <c r="K14" s="409"/>
      <c r="L14" s="409"/>
      <c r="M14" s="405"/>
    </row>
    <row r="15" spans="1:13" ht="23.25" x14ac:dyDescent="0.35">
      <c r="A15" s="410">
        <v>1</v>
      </c>
      <c r="B15" s="404" t="s">
        <v>22</v>
      </c>
      <c r="C15" s="405">
        <v>698.09</v>
      </c>
      <c r="D15" s="405">
        <v>1498.3820000000001</v>
      </c>
      <c r="E15" s="405">
        <v>2261.7399999999998</v>
      </c>
      <c r="F15" s="405">
        <v>12159.556200000001</v>
      </c>
      <c r="G15" s="405">
        <f t="shared" ref="G15:G22" si="4">SUM(C15:F15)</f>
        <v>16617.768199999999</v>
      </c>
      <c r="H15" s="405">
        <v>679.1</v>
      </c>
      <c r="I15" s="405">
        <v>1214.31</v>
      </c>
      <c r="J15" s="405">
        <v>2720.34</v>
      </c>
      <c r="K15" s="405">
        <v>12836.03</v>
      </c>
      <c r="L15" s="405">
        <f t="shared" ref="L15:L22" si="5">SUM(H15:K15)</f>
        <v>17449.78</v>
      </c>
      <c r="M15" s="405">
        <f t="shared" si="2"/>
        <v>832.01180000000022</v>
      </c>
    </row>
    <row r="16" spans="1:13" ht="23.25" x14ac:dyDescent="0.35">
      <c r="A16" s="410">
        <v>2</v>
      </c>
      <c r="B16" s="404" t="s">
        <v>23</v>
      </c>
      <c r="C16" s="405">
        <v>186.26835233599999</v>
      </c>
      <c r="D16" s="405">
        <v>226.83630898800001</v>
      </c>
      <c r="E16" s="405">
        <v>507.77533948400003</v>
      </c>
      <c r="F16" s="405">
        <v>4385.7293785100001</v>
      </c>
      <c r="G16" s="405">
        <f t="shared" si="4"/>
        <v>5306.6093793179998</v>
      </c>
      <c r="H16" s="405">
        <v>198.35059999999999</v>
      </c>
      <c r="I16" s="405">
        <v>244.17590000000001</v>
      </c>
      <c r="J16" s="405">
        <v>522.58709999999996</v>
      </c>
      <c r="K16" s="405">
        <v>4662.4953999999998</v>
      </c>
      <c r="L16" s="405">
        <f t="shared" si="5"/>
        <v>5627.6089999999995</v>
      </c>
      <c r="M16" s="405">
        <f t="shared" si="2"/>
        <v>320.99962068199966</v>
      </c>
    </row>
    <row r="17" spans="1:13" ht="23.25" x14ac:dyDescent="0.35">
      <c r="A17" s="410">
        <v>3</v>
      </c>
      <c r="B17" s="404" t="s">
        <v>24</v>
      </c>
      <c r="C17" s="405">
        <v>170.65119999999999</v>
      </c>
      <c r="D17" s="405">
        <v>348.91</v>
      </c>
      <c r="E17" s="405">
        <v>795.96</v>
      </c>
      <c r="F17" s="405">
        <v>3357.5682000000002</v>
      </c>
      <c r="G17" s="405">
        <f t="shared" si="4"/>
        <v>4673.0894000000008</v>
      </c>
      <c r="H17" s="405">
        <v>170.45359999999999</v>
      </c>
      <c r="I17" s="405">
        <v>374.95299999999997</v>
      </c>
      <c r="J17" s="405">
        <v>775.70339999999999</v>
      </c>
      <c r="K17" s="405">
        <v>3447.9445000000001</v>
      </c>
      <c r="L17" s="405">
        <f t="shared" si="5"/>
        <v>4769.0545000000002</v>
      </c>
      <c r="M17" s="405">
        <f t="shared" si="2"/>
        <v>95.965099999999438</v>
      </c>
    </row>
    <row r="18" spans="1:13" ht="23.25" x14ac:dyDescent="0.35">
      <c r="A18" s="410">
        <v>4</v>
      </c>
      <c r="B18" s="404" t="s">
        <v>25</v>
      </c>
      <c r="C18" s="405">
        <v>772.88030000000003</v>
      </c>
      <c r="D18" s="405">
        <v>624.83929999999998</v>
      </c>
      <c r="E18" s="405">
        <v>1245.6675</v>
      </c>
      <c r="F18" s="405">
        <v>10109.6667</v>
      </c>
      <c r="G18" s="405">
        <f t="shared" si="4"/>
        <v>12753.0538</v>
      </c>
      <c r="H18" s="405">
        <v>542.88</v>
      </c>
      <c r="I18" s="405">
        <v>629.16999999999996</v>
      </c>
      <c r="J18" s="405">
        <v>1395.81</v>
      </c>
      <c r="K18" s="405">
        <v>10041.06</v>
      </c>
      <c r="L18" s="405">
        <f t="shared" si="5"/>
        <v>12608.919999999998</v>
      </c>
      <c r="M18" s="405">
        <f t="shared" si="2"/>
        <v>-144.13380000000143</v>
      </c>
    </row>
    <row r="19" spans="1:13" ht="23.25" x14ac:dyDescent="0.35">
      <c r="A19" s="410">
        <v>5</v>
      </c>
      <c r="B19" s="404" t="s">
        <v>26</v>
      </c>
      <c r="C19" s="405">
        <v>784.52301999999997</v>
      </c>
      <c r="D19" s="405">
        <v>743.71230000000003</v>
      </c>
      <c r="E19" s="405">
        <v>911.62919999999997</v>
      </c>
      <c r="F19" s="405">
        <v>3158.0801999999999</v>
      </c>
      <c r="G19" s="405">
        <f t="shared" si="4"/>
        <v>5597.9447199999995</v>
      </c>
      <c r="H19" s="405">
        <v>920.15509999999995</v>
      </c>
      <c r="I19" s="405">
        <v>790.13099999999997</v>
      </c>
      <c r="J19" s="405">
        <v>908.44830000000002</v>
      </c>
      <c r="K19" s="405">
        <v>3255.0423000000001</v>
      </c>
      <c r="L19" s="405">
        <f t="shared" si="5"/>
        <v>5873.7767000000003</v>
      </c>
      <c r="M19" s="405">
        <f t="shared" si="2"/>
        <v>275.83198000000084</v>
      </c>
    </row>
    <row r="20" spans="1:13" ht="23.25" x14ac:dyDescent="0.35">
      <c r="A20" s="410">
        <v>6</v>
      </c>
      <c r="B20" s="404" t="s">
        <v>27</v>
      </c>
      <c r="C20" s="405">
        <v>248.44630000000001</v>
      </c>
      <c r="D20" s="405">
        <v>269.06810000000002</v>
      </c>
      <c r="E20" s="405">
        <v>1323.4387999999999</v>
      </c>
      <c r="F20" s="405">
        <v>12319.5445</v>
      </c>
      <c r="G20" s="405">
        <f t="shared" si="4"/>
        <v>14160.4977</v>
      </c>
      <c r="H20" s="405">
        <v>273.88775663199999</v>
      </c>
      <c r="I20" s="405">
        <v>314.651039029</v>
      </c>
      <c r="J20" s="405">
        <v>1294.399139077</v>
      </c>
      <c r="K20" s="405">
        <v>12143.443248846001</v>
      </c>
      <c r="L20" s="405">
        <f t="shared" si="5"/>
        <v>14026.381183584001</v>
      </c>
      <c r="M20" s="405">
        <f t="shared" si="2"/>
        <v>-134.11651641599929</v>
      </c>
    </row>
    <row r="21" spans="1:13" ht="23.25" x14ac:dyDescent="0.35">
      <c r="A21" s="410">
        <v>7</v>
      </c>
      <c r="B21" s="404" t="s">
        <v>28</v>
      </c>
      <c r="C21" s="405">
        <v>0</v>
      </c>
      <c r="D21" s="405">
        <v>4.9058999999999999</v>
      </c>
      <c r="E21" s="405">
        <v>116.4842</v>
      </c>
      <c r="F21" s="405">
        <v>1193.2429</v>
      </c>
      <c r="G21" s="405">
        <f t="shared" si="4"/>
        <v>1314.633</v>
      </c>
      <c r="H21" s="405">
        <v>6.19</v>
      </c>
      <c r="I21" s="405">
        <v>5.05</v>
      </c>
      <c r="J21" s="405">
        <v>113.5013</v>
      </c>
      <c r="K21" s="405">
        <v>839.2</v>
      </c>
      <c r="L21" s="405">
        <f t="shared" si="5"/>
        <v>963.94130000000007</v>
      </c>
      <c r="M21" s="405">
        <f t="shared" si="2"/>
        <v>-350.69169999999997</v>
      </c>
    </row>
    <row r="22" spans="1:13" ht="23.25" x14ac:dyDescent="0.35">
      <c r="A22" s="410">
        <v>8</v>
      </c>
      <c r="B22" s="404" t="s">
        <v>29</v>
      </c>
      <c r="C22" s="405">
        <v>97.666300000000007</v>
      </c>
      <c r="D22" s="405">
        <v>175.7364</v>
      </c>
      <c r="E22" s="405">
        <v>400.95229999999998</v>
      </c>
      <c r="F22" s="405">
        <v>1792.2452000000001</v>
      </c>
      <c r="G22" s="405">
        <f t="shared" si="4"/>
        <v>2466.6001999999999</v>
      </c>
      <c r="H22" s="405">
        <v>100.5806</v>
      </c>
      <c r="I22" s="405">
        <v>227.6414</v>
      </c>
      <c r="J22" s="405">
        <v>454.55340000000001</v>
      </c>
      <c r="K22" s="405">
        <v>2147.7199999999998</v>
      </c>
      <c r="L22" s="405">
        <f t="shared" si="5"/>
        <v>2930.4953999999998</v>
      </c>
      <c r="M22" s="405">
        <f t="shared" si="2"/>
        <v>463.89519999999993</v>
      </c>
    </row>
    <row r="23" spans="1:13" ht="23.25" x14ac:dyDescent="0.35">
      <c r="A23" s="411"/>
      <c r="B23" s="412" t="s">
        <v>30</v>
      </c>
      <c r="C23" s="406">
        <f t="shared" ref="C23:L23" si="6">SUM(C15:C22)</f>
        <v>2958.5254723359999</v>
      </c>
      <c r="D23" s="406">
        <f t="shared" si="6"/>
        <v>3892.3903089880005</v>
      </c>
      <c r="E23" s="406">
        <f t="shared" si="6"/>
        <v>7563.6473394840004</v>
      </c>
      <c r="F23" s="406">
        <f t="shared" si="6"/>
        <v>48475.633278509988</v>
      </c>
      <c r="G23" s="406">
        <f t="shared" si="6"/>
        <v>62890.196399318003</v>
      </c>
      <c r="H23" s="406">
        <f t="shared" si="6"/>
        <v>2891.5976566319996</v>
      </c>
      <c r="I23" s="406">
        <f t="shared" si="6"/>
        <v>3800.0823390289997</v>
      </c>
      <c r="J23" s="406">
        <f t="shared" si="6"/>
        <v>8185.3426390769991</v>
      </c>
      <c r="K23" s="406">
        <f t="shared" si="6"/>
        <v>49372.935448846001</v>
      </c>
      <c r="L23" s="406">
        <f t="shared" si="6"/>
        <v>64249.958083584002</v>
      </c>
      <c r="M23" s="406">
        <f t="shared" si="2"/>
        <v>1359.7616842659991</v>
      </c>
    </row>
    <row r="24" spans="1:13" ht="23.25" x14ac:dyDescent="0.35">
      <c r="A24" s="411" t="s">
        <v>31</v>
      </c>
      <c r="B24" s="412" t="s">
        <v>32</v>
      </c>
      <c r="C24" s="406"/>
      <c r="D24" s="406"/>
      <c r="E24" s="406"/>
      <c r="F24" s="406"/>
      <c r="G24" s="413"/>
      <c r="H24" s="414"/>
      <c r="I24" s="415"/>
      <c r="J24" s="414"/>
      <c r="K24" s="414"/>
      <c r="L24" s="414"/>
      <c r="M24" s="405"/>
    </row>
    <row r="25" spans="1:13" ht="23.25" x14ac:dyDescent="0.35">
      <c r="A25" s="416">
        <v>1</v>
      </c>
      <c r="B25" s="404" t="s">
        <v>33</v>
      </c>
      <c r="C25" s="405">
        <v>586.33855551499801</v>
      </c>
      <c r="D25" s="405">
        <v>1650.294811964</v>
      </c>
      <c r="E25" s="405">
        <v>2674.0936823870002</v>
      </c>
      <c r="F25" s="405">
        <v>5606.4954645094103</v>
      </c>
      <c r="G25" s="405">
        <f t="shared" ref="G25:G49" si="7">SUM(C25:F25)</f>
        <v>10517.222514375408</v>
      </c>
      <c r="H25" s="405">
        <v>615.79053852599804</v>
      </c>
      <c r="I25" s="405">
        <v>1572.2918128250001</v>
      </c>
      <c r="J25" s="405">
        <v>2675.4073882809998</v>
      </c>
      <c r="K25" s="405">
        <v>5622.67529353594</v>
      </c>
      <c r="L25" s="405">
        <f t="shared" ref="L25:L45" si="8">SUM(H25:K25)</f>
        <v>10486.165033167938</v>
      </c>
      <c r="M25" s="405">
        <f t="shared" si="2"/>
        <v>-31.057481207470119</v>
      </c>
    </row>
    <row r="26" spans="1:13" ht="23.25" x14ac:dyDescent="0.35">
      <c r="A26" s="416">
        <v>2</v>
      </c>
      <c r="B26" s="404" t="s">
        <v>34</v>
      </c>
      <c r="C26" s="405">
        <v>2336.5821059370001</v>
      </c>
      <c r="D26" s="405">
        <v>4928.7893329729995</v>
      </c>
      <c r="E26" s="405">
        <v>6316.8535939160001</v>
      </c>
      <c r="F26" s="405">
        <v>10168.988269985</v>
      </c>
      <c r="G26" s="405">
        <f t="shared" si="7"/>
        <v>23751.213302811</v>
      </c>
      <c r="H26" s="405">
        <v>2511.8006999999998</v>
      </c>
      <c r="I26" s="405">
        <v>5234.2305999999999</v>
      </c>
      <c r="J26" s="405">
        <v>6757.19109999999</v>
      </c>
      <c r="K26" s="405">
        <v>10731.685800000399</v>
      </c>
      <c r="L26" s="405">
        <f t="shared" si="8"/>
        <v>25234.908200000391</v>
      </c>
      <c r="M26" s="405">
        <f t="shared" si="2"/>
        <v>1483.6948971893908</v>
      </c>
    </row>
    <row r="27" spans="1:13" ht="23.25" x14ac:dyDescent="0.35">
      <c r="A27" s="416">
        <v>3</v>
      </c>
      <c r="B27" s="404" t="s">
        <v>35</v>
      </c>
      <c r="C27" s="405">
        <v>1608.6304137093</v>
      </c>
      <c r="D27" s="405">
        <v>273.12767829200101</v>
      </c>
      <c r="E27" s="405">
        <v>1505.2934763149501</v>
      </c>
      <c r="F27" s="405">
        <v>15422.729351307</v>
      </c>
      <c r="G27" s="405">
        <f t="shared" si="7"/>
        <v>18809.780919623252</v>
      </c>
      <c r="H27" s="405">
        <v>1394.0566497086099</v>
      </c>
      <c r="I27" s="405">
        <v>271.38339787266102</v>
      </c>
      <c r="J27" s="405">
        <v>1463.7661689859301</v>
      </c>
      <c r="K27" s="405">
        <v>13763.875995152001</v>
      </c>
      <c r="L27" s="405">
        <f>SUM(H27:K27)</f>
        <v>16893.0822117192</v>
      </c>
      <c r="M27" s="405">
        <f>L27-G27</f>
        <v>-1916.6987079040518</v>
      </c>
    </row>
    <row r="28" spans="1:13" ht="23.25" x14ac:dyDescent="0.35">
      <c r="A28" s="416">
        <v>4</v>
      </c>
      <c r="B28" s="404" t="s">
        <v>36</v>
      </c>
      <c r="C28" s="405">
        <v>95.428200000000004</v>
      </c>
      <c r="D28" s="405">
        <v>0</v>
      </c>
      <c r="E28" s="405">
        <v>531.06320000000005</v>
      </c>
      <c r="F28" s="405">
        <v>0</v>
      </c>
      <c r="G28" s="405">
        <f t="shared" si="7"/>
        <v>626.49140000000011</v>
      </c>
      <c r="H28" s="405">
        <v>113.5758</v>
      </c>
      <c r="I28" s="405">
        <v>0</v>
      </c>
      <c r="J28" s="405">
        <v>732.57479999999998</v>
      </c>
      <c r="K28" s="405">
        <v>0</v>
      </c>
      <c r="L28" s="405">
        <f t="shared" si="8"/>
        <v>846.15059999999994</v>
      </c>
      <c r="M28" s="405">
        <f t="shared" si="2"/>
        <v>219.65919999999983</v>
      </c>
    </row>
    <row r="29" spans="1:13" ht="23.25" x14ac:dyDescent="0.35">
      <c r="A29" s="416">
        <v>5</v>
      </c>
      <c r="B29" s="404" t="s">
        <v>37</v>
      </c>
      <c r="C29" s="405">
        <v>0</v>
      </c>
      <c r="D29" s="405">
        <v>207.89914435</v>
      </c>
      <c r="E29" s="405">
        <v>274.78179046999998</v>
      </c>
      <c r="F29" s="405">
        <v>1409.98710099</v>
      </c>
      <c r="G29" s="405">
        <f t="shared" si="7"/>
        <v>1892.66803581</v>
      </c>
      <c r="H29" s="405">
        <v>0</v>
      </c>
      <c r="I29" s="405">
        <v>158.35884103999999</v>
      </c>
      <c r="J29" s="405">
        <v>349.32437121999999</v>
      </c>
      <c r="K29" s="405">
        <v>1450.55131166</v>
      </c>
      <c r="L29" s="405">
        <f t="shared" si="8"/>
        <v>1958.2345239199999</v>
      </c>
      <c r="M29" s="405">
        <f t="shared" si="2"/>
        <v>65.566488109999909</v>
      </c>
    </row>
    <row r="30" spans="1:13" ht="23.25" x14ac:dyDescent="0.35">
      <c r="A30" s="416">
        <v>6</v>
      </c>
      <c r="B30" s="404" t="s">
        <v>38</v>
      </c>
      <c r="C30" s="405">
        <v>0</v>
      </c>
      <c r="D30" s="405">
        <v>13.69</v>
      </c>
      <c r="E30" s="405">
        <v>27.68</v>
      </c>
      <c r="F30" s="405">
        <v>394.37</v>
      </c>
      <c r="G30" s="405">
        <f t="shared" si="7"/>
        <v>435.74</v>
      </c>
      <c r="H30" s="405">
        <v>0</v>
      </c>
      <c r="I30" s="405">
        <v>0</v>
      </c>
      <c r="J30" s="405">
        <v>99.075900000000004</v>
      </c>
      <c r="K30" s="405">
        <v>512.66</v>
      </c>
      <c r="L30" s="405">
        <f t="shared" si="8"/>
        <v>611.73590000000002</v>
      </c>
      <c r="M30" s="405">
        <f t="shared" si="2"/>
        <v>175.99590000000001</v>
      </c>
    </row>
    <row r="31" spans="1:13" ht="23.25" x14ac:dyDescent="0.35">
      <c r="A31" s="416">
        <v>7</v>
      </c>
      <c r="B31" s="404" t="s">
        <v>39</v>
      </c>
      <c r="C31" s="405">
        <v>473.012358333333</v>
      </c>
      <c r="D31" s="405">
        <v>1044.97812</v>
      </c>
      <c r="E31" s="405">
        <v>1531.7331383333301</v>
      </c>
      <c r="F31" s="405">
        <v>7089.4030000000002</v>
      </c>
      <c r="G31" s="405">
        <f t="shared" si="7"/>
        <v>10139.126616666663</v>
      </c>
      <c r="H31" s="405">
        <v>807.33501999999999</v>
      </c>
      <c r="I31" s="405">
        <v>1099.6738600000001</v>
      </c>
      <c r="J31" s="405">
        <v>1502.3664166666699</v>
      </c>
      <c r="K31" s="405">
        <v>8724.7910033333301</v>
      </c>
      <c r="L31" s="405">
        <f t="shared" si="8"/>
        <v>12134.166300000001</v>
      </c>
      <c r="M31" s="405">
        <f t="shared" si="2"/>
        <v>1995.039683333338</v>
      </c>
    </row>
    <row r="32" spans="1:13" ht="23.25" x14ac:dyDescent="0.35">
      <c r="A32" s="416">
        <v>8</v>
      </c>
      <c r="B32" s="404" t="s">
        <v>40</v>
      </c>
      <c r="C32" s="405">
        <v>0</v>
      </c>
      <c r="D32" s="405">
        <v>0</v>
      </c>
      <c r="E32" s="405">
        <v>64.55</v>
      </c>
      <c r="F32" s="405">
        <v>3375.28</v>
      </c>
      <c r="G32" s="405">
        <f t="shared" si="7"/>
        <v>3439.8300000000004</v>
      </c>
      <c r="H32" s="405">
        <v>0</v>
      </c>
      <c r="I32" s="405">
        <v>0</v>
      </c>
      <c r="J32" s="405">
        <v>68.400199999999998</v>
      </c>
      <c r="K32" s="405">
        <v>4276.4934999999996</v>
      </c>
      <c r="L32" s="405">
        <f t="shared" si="8"/>
        <v>4344.8936999999996</v>
      </c>
      <c r="M32" s="405">
        <f t="shared" si="2"/>
        <v>905.06369999999924</v>
      </c>
    </row>
    <row r="33" spans="1:13" ht="23.25" x14ac:dyDescent="0.35">
      <c r="A33" s="416">
        <v>9</v>
      </c>
      <c r="B33" s="404" t="s">
        <v>41</v>
      </c>
      <c r="C33" s="405">
        <v>0</v>
      </c>
      <c r="D33" s="405">
        <v>493.62</v>
      </c>
      <c r="E33" s="405">
        <v>157.57</v>
      </c>
      <c r="F33" s="405">
        <v>2634.16</v>
      </c>
      <c r="G33" s="405">
        <f t="shared" si="7"/>
        <v>3285.35</v>
      </c>
      <c r="H33" s="405">
        <v>0</v>
      </c>
      <c r="I33" s="405">
        <v>503.6474</v>
      </c>
      <c r="J33" s="405">
        <v>165.6397</v>
      </c>
      <c r="K33" s="405">
        <v>2585.5603999999998</v>
      </c>
      <c r="L33" s="405">
        <f t="shared" si="8"/>
        <v>3254.8474999999999</v>
      </c>
      <c r="M33" s="405">
        <f t="shared" si="2"/>
        <v>-30.502500000000055</v>
      </c>
    </row>
    <row r="34" spans="1:13" ht="23.25" x14ac:dyDescent="0.35">
      <c r="A34" s="416">
        <v>10</v>
      </c>
      <c r="B34" s="404" t="s">
        <v>42</v>
      </c>
      <c r="C34" s="405">
        <v>10.6462</v>
      </c>
      <c r="D34" s="405">
        <v>89.533199999999994</v>
      </c>
      <c r="E34" s="405">
        <v>505.01089999999999</v>
      </c>
      <c r="F34" s="405">
        <v>1809.4566</v>
      </c>
      <c r="G34" s="405">
        <f t="shared" si="7"/>
        <v>2414.6468999999997</v>
      </c>
      <c r="H34" s="405">
        <v>52.0122</v>
      </c>
      <c r="I34" s="405">
        <v>4172.8380999999999</v>
      </c>
      <c r="J34" s="405">
        <v>2197.8384999999998</v>
      </c>
      <c r="K34" s="405">
        <v>100.687</v>
      </c>
      <c r="L34" s="405">
        <f t="shared" si="8"/>
        <v>6523.3757999999998</v>
      </c>
      <c r="M34" s="405">
        <f t="shared" si="2"/>
        <v>4108.7289000000001</v>
      </c>
    </row>
    <row r="35" spans="1:13" ht="23.25" x14ac:dyDescent="0.35">
      <c r="A35" s="416">
        <v>11</v>
      </c>
      <c r="B35" s="404" t="s">
        <v>43</v>
      </c>
      <c r="C35" s="405">
        <v>67.563599999999994</v>
      </c>
      <c r="D35" s="405">
        <v>399.90170000000001</v>
      </c>
      <c r="E35" s="405">
        <v>359.4169</v>
      </c>
      <c r="F35" s="405">
        <v>2602.5337</v>
      </c>
      <c r="G35" s="405">
        <f t="shared" si="7"/>
        <v>3429.4159</v>
      </c>
      <c r="H35" s="405">
        <v>71.445630723000093</v>
      </c>
      <c r="I35" s="405">
        <v>406.84835596399898</v>
      </c>
      <c r="J35" s="405">
        <v>342.52060259699903</v>
      </c>
      <c r="K35" s="405">
        <v>2412.74498416098</v>
      </c>
      <c r="L35" s="405">
        <f t="shared" si="8"/>
        <v>3233.559573444978</v>
      </c>
      <c r="M35" s="405">
        <f t="shared" si="2"/>
        <v>-195.85632655502195</v>
      </c>
    </row>
    <row r="36" spans="1:13" ht="23.25" x14ac:dyDescent="0.35">
      <c r="A36" s="416">
        <v>12</v>
      </c>
      <c r="B36" s="404" t="s">
        <v>44</v>
      </c>
      <c r="C36" s="405">
        <v>37.200000000000003</v>
      </c>
      <c r="D36" s="405">
        <v>136.72999999999999</v>
      </c>
      <c r="E36" s="405">
        <v>845.27</v>
      </c>
      <c r="F36" s="405">
        <v>3108.66</v>
      </c>
      <c r="G36" s="405">
        <f t="shared" si="7"/>
        <v>4127.8599999999997</v>
      </c>
      <c r="H36" s="405">
        <v>46.44</v>
      </c>
      <c r="I36" s="405">
        <v>150.47</v>
      </c>
      <c r="J36" s="405">
        <v>954.57</v>
      </c>
      <c r="K36" s="405">
        <v>3114.66</v>
      </c>
      <c r="L36" s="405">
        <f t="shared" si="8"/>
        <v>4266.1399999999994</v>
      </c>
      <c r="M36" s="405">
        <f t="shared" si="2"/>
        <v>138.27999999999975</v>
      </c>
    </row>
    <row r="37" spans="1:13" ht="23.25" x14ac:dyDescent="0.35">
      <c r="A37" s="416">
        <v>13</v>
      </c>
      <c r="B37" s="404" t="s">
        <v>45</v>
      </c>
      <c r="C37" s="405">
        <v>0</v>
      </c>
      <c r="D37" s="405">
        <v>249.31880000000001</v>
      </c>
      <c r="E37" s="405">
        <v>114.7557</v>
      </c>
      <c r="F37" s="405">
        <v>321.86720000000003</v>
      </c>
      <c r="G37" s="405">
        <f t="shared" si="7"/>
        <v>685.94170000000008</v>
      </c>
      <c r="H37" s="405">
        <v>0</v>
      </c>
      <c r="I37" s="405">
        <v>326.60939999999999</v>
      </c>
      <c r="J37" s="405">
        <v>129.31989999999999</v>
      </c>
      <c r="K37" s="405">
        <v>265.14760000000001</v>
      </c>
      <c r="L37" s="405">
        <f t="shared" si="8"/>
        <v>721.07690000000002</v>
      </c>
      <c r="M37" s="405">
        <f t="shared" si="2"/>
        <v>35.135199999999941</v>
      </c>
    </row>
    <row r="38" spans="1:13" ht="23.25" x14ac:dyDescent="0.35">
      <c r="A38" s="416">
        <v>14</v>
      </c>
      <c r="B38" s="404" t="s">
        <v>46</v>
      </c>
      <c r="C38" s="405">
        <v>2213.3200000000002</v>
      </c>
      <c r="D38" s="405">
        <v>160.26</v>
      </c>
      <c r="E38" s="405">
        <v>1730.23</v>
      </c>
      <c r="F38" s="405">
        <v>10149.64</v>
      </c>
      <c r="G38" s="405">
        <f t="shared" si="7"/>
        <v>14253.449999999999</v>
      </c>
      <c r="H38" s="405">
        <v>1973.15</v>
      </c>
      <c r="I38" s="405">
        <v>182.74</v>
      </c>
      <c r="J38" s="405">
        <v>1761.11</v>
      </c>
      <c r="K38" s="405">
        <v>10040.19</v>
      </c>
      <c r="L38" s="405">
        <f t="shared" si="8"/>
        <v>13957.19</v>
      </c>
      <c r="M38" s="405">
        <f t="shared" si="2"/>
        <v>-296.2599999999984</v>
      </c>
    </row>
    <row r="39" spans="1:13" ht="23.25" x14ac:dyDescent="0.35">
      <c r="A39" s="416">
        <v>15</v>
      </c>
      <c r="B39" s="404" t="s">
        <v>47</v>
      </c>
      <c r="C39" s="405">
        <v>636.32853567400002</v>
      </c>
      <c r="D39" s="405">
        <v>4274.5938073787001</v>
      </c>
      <c r="E39" s="405">
        <v>7929.6029386895098</v>
      </c>
      <c r="F39" s="405">
        <v>47752.649237669</v>
      </c>
      <c r="G39" s="405">
        <f t="shared" si="7"/>
        <v>60593.174519411208</v>
      </c>
      <c r="H39" s="405">
        <v>658.16997350199995</v>
      </c>
      <c r="I39" s="405">
        <v>4395.1576380349998</v>
      </c>
      <c r="J39" s="405">
        <v>8067.9011117</v>
      </c>
      <c r="K39" s="405">
        <v>49995.554825676998</v>
      </c>
      <c r="L39" s="405">
        <f t="shared" si="8"/>
        <v>63116.783548913998</v>
      </c>
      <c r="M39" s="405">
        <f t="shared" si="2"/>
        <v>2523.6090295027898</v>
      </c>
    </row>
    <row r="40" spans="1:13" ht="23.25" x14ac:dyDescent="0.35">
      <c r="A40" s="416">
        <v>16</v>
      </c>
      <c r="B40" s="404" t="s">
        <v>48</v>
      </c>
      <c r="C40" s="405">
        <v>87.327548289000006</v>
      </c>
      <c r="D40" s="405">
        <v>1850.375610349</v>
      </c>
      <c r="E40" s="405">
        <v>6094.0221157779997</v>
      </c>
      <c r="F40" s="405">
        <v>30340.450223971999</v>
      </c>
      <c r="G40" s="405">
        <f t="shared" si="7"/>
        <v>38372.175498387995</v>
      </c>
      <c r="H40" s="405">
        <v>95.477498893999993</v>
      </c>
      <c r="I40" s="405">
        <v>1050.289019582</v>
      </c>
      <c r="J40" s="405">
        <v>6572.3095444199998</v>
      </c>
      <c r="K40" s="405">
        <v>30766.422539128998</v>
      </c>
      <c r="L40" s="405">
        <f t="shared" si="8"/>
        <v>38484.498602025</v>
      </c>
      <c r="M40" s="405">
        <f t="shared" si="2"/>
        <v>112.32310363700526</v>
      </c>
    </row>
    <row r="41" spans="1:13" ht="23.25" x14ac:dyDescent="0.35">
      <c r="A41" s="416">
        <v>17</v>
      </c>
      <c r="B41" s="404" t="s">
        <v>49</v>
      </c>
      <c r="C41" s="405">
        <v>972.24194790881802</v>
      </c>
      <c r="D41" s="405">
        <v>1592.03992085288</v>
      </c>
      <c r="E41" s="405">
        <v>5234.8202056772998</v>
      </c>
      <c r="F41" s="405">
        <v>33009.404843730998</v>
      </c>
      <c r="G41" s="405">
        <f t="shared" si="7"/>
        <v>40808.506918169995</v>
      </c>
      <c r="H41" s="405">
        <v>867.95228744474105</v>
      </c>
      <c r="I41" s="405">
        <v>1738.41384610975</v>
      </c>
      <c r="J41" s="405">
        <v>5773.3751523775099</v>
      </c>
      <c r="K41" s="405">
        <v>33605.504200000003</v>
      </c>
      <c r="L41" s="405">
        <f t="shared" si="8"/>
        <v>41985.245485932006</v>
      </c>
      <c r="M41" s="405">
        <f t="shared" si="2"/>
        <v>1176.7385677620114</v>
      </c>
    </row>
    <row r="42" spans="1:13" ht="23.25" x14ac:dyDescent="0.35">
      <c r="A42" s="416">
        <v>18</v>
      </c>
      <c r="B42" s="404" t="s">
        <v>50</v>
      </c>
      <c r="C42" s="405">
        <v>195.7</v>
      </c>
      <c r="D42" s="405">
        <v>32.25</v>
      </c>
      <c r="E42" s="405">
        <v>673.86</v>
      </c>
      <c r="F42" s="405">
        <v>13267.94</v>
      </c>
      <c r="G42" s="405">
        <f t="shared" si="7"/>
        <v>14169.75</v>
      </c>
      <c r="H42" s="405">
        <v>185.19</v>
      </c>
      <c r="I42" s="405">
        <v>33.31</v>
      </c>
      <c r="J42" s="405">
        <v>701.14</v>
      </c>
      <c r="K42" s="405">
        <v>13500.45</v>
      </c>
      <c r="L42" s="405">
        <f t="shared" si="8"/>
        <v>14420.09</v>
      </c>
      <c r="M42" s="405">
        <f t="shared" si="2"/>
        <v>250.34000000000015</v>
      </c>
    </row>
    <row r="43" spans="1:13" ht="23.25" x14ac:dyDescent="0.35">
      <c r="A43" s="416">
        <v>19</v>
      </c>
      <c r="B43" s="404" t="s">
        <v>51</v>
      </c>
      <c r="C43" s="405">
        <v>0</v>
      </c>
      <c r="D43" s="405">
        <v>15.216100000000001</v>
      </c>
      <c r="E43" s="405">
        <v>440.0729</v>
      </c>
      <c r="F43" s="405">
        <v>918.79390000000001</v>
      </c>
      <c r="G43" s="405">
        <f t="shared" si="7"/>
        <v>1374.0828999999999</v>
      </c>
      <c r="H43" s="405">
        <v>0</v>
      </c>
      <c r="I43" s="405">
        <v>17.201587799999999</v>
      </c>
      <c r="J43" s="405">
        <v>482.91320000000002</v>
      </c>
      <c r="K43" s="405">
        <v>877.98689999999999</v>
      </c>
      <c r="L43" s="405">
        <f t="shared" si="8"/>
        <v>1378.1016878</v>
      </c>
      <c r="M43" s="405">
        <f t="shared" si="2"/>
        <v>4.0187878000001547</v>
      </c>
    </row>
    <row r="44" spans="1:13" ht="23.25" x14ac:dyDescent="0.35">
      <c r="A44" s="416">
        <v>20</v>
      </c>
      <c r="B44" s="404" t="s">
        <v>52</v>
      </c>
      <c r="C44" s="405">
        <v>270.25973095370802</v>
      </c>
      <c r="D44" s="405">
        <v>49.384114148999998</v>
      </c>
      <c r="E44" s="405">
        <v>480.00850043985002</v>
      </c>
      <c r="F44" s="405">
        <v>986.33772014709996</v>
      </c>
      <c r="G44" s="405">
        <f t="shared" si="7"/>
        <v>1785.990065689658</v>
      </c>
      <c r="H44" s="405">
        <v>908.41258819825305</v>
      </c>
      <c r="I44" s="405">
        <v>270.56950193889998</v>
      </c>
      <c r="J44" s="405">
        <v>52.786003024999999</v>
      </c>
      <c r="K44" s="405">
        <v>501.97533951523502</v>
      </c>
      <c r="L44" s="405">
        <f t="shared" si="8"/>
        <v>1733.743432677388</v>
      </c>
      <c r="M44" s="405">
        <f t="shared" si="2"/>
        <v>-52.246633012269967</v>
      </c>
    </row>
    <row r="45" spans="1:13" ht="23.25" x14ac:dyDescent="0.35">
      <c r="A45" s="416">
        <v>21</v>
      </c>
      <c r="B45" s="404" t="s">
        <v>53</v>
      </c>
      <c r="C45" s="405">
        <v>232.08348619799901</v>
      </c>
      <c r="D45" s="405">
        <v>895.65822614499996</v>
      </c>
      <c r="E45" s="405">
        <v>690.63470504830002</v>
      </c>
      <c r="F45" s="405">
        <v>6832.2776864508496</v>
      </c>
      <c r="G45" s="405">
        <f t="shared" si="7"/>
        <v>8650.6541038421492</v>
      </c>
      <c r="H45" s="405">
        <v>248.69132018799999</v>
      </c>
      <c r="I45" s="405">
        <v>991.85047265401204</v>
      </c>
      <c r="J45" s="405">
        <v>759.55670113990004</v>
      </c>
      <c r="K45" s="405">
        <v>6507.8693169388698</v>
      </c>
      <c r="L45" s="405">
        <f t="shared" si="8"/>
        <v>8507.9678109207816</v>
      </c>
      <c r="M45" s="405">
        <f t="shared" si="2"/>
        <v>-142.68629292136757</v>
      </c>
    </row>
    <row r="46" spans="1:13" ht="23.25" x14ac:dyDescent="0.35">
      <c r="A46" s="411"/>
      <c r="B46" s="412" t="s">
        <v>54</v>
      </c>
      <c r="C46" s="406">
        <f>SUM(C25:C45)</f>
        <v>9822.6626825181593</v>
      </c>
      <c r="D46" s="406">
        <f t="shared" ref="D46:L46" si="9">SUM(D25:D45)</f>
        <v>18357.660566453582</v>
      </c>
      <c r="E46" s="406">
        <f t="shared" si="9"/>
        <v>38181.323747054237</v>
      </c>
      <c r="F46" s="406">
        <f t="shared" si="9"/>
        <v>197201.42429876135</v>
      </c>
      <c r="G46" s="406">
        <f t="shared" si="9"/>
        <v>263563.07129478734</v>
      </c>
      <c r="H46" s="406">
        <f t="shared" si="9"/>
        <v>10549.500207184603</v>
      </c>
      <c r="I46" s="406">
        <f t="shared" si="9"/>
        <v>22575.883833821317</v>
      </c>
      <c r="J46" s="406">
        <f t="shared" si="9"/>
        <v>41609.086760413004</v>
      </c>
      <c r="K46" s="406">
        <f t="shared" si="9"/>
        <v>199357.48600910272</v>
      </c>
      <c r="L46" s="406">
        <f t="shared" si="9"/>
        <v>274091.95681052178</v>
      </c>
      <c r="M46" s="406">
        <f t="shared" si="2"/>
        <v>10528.885515734437</v>
      </c>
    </row>
    <row r="47" spans="1:13" ht="23.25" x14ac:dyDescent="0.35">
      <c r="A47" s="411" t="s">
        <v>55</v>
      </c>
      <c r="B47" s="412" t="s">
        <v>56</v>
      </c>
      <c r="C47" s="406"/>
      <c r="D47" s="406"/>
      <c r="E47" s="406"/>
      <c r="F47" s="406"/>
      <c r="G47" s="405"/>
      <c r="H47" s="406"/>
      <c r="I47" s="406"/>
      <c r="J47" s="406"/>
      <c r="K47" s="406"/>
      <c r="L47" s="406"/>
      <c r="M47" s="405"/>
    </row>
    <row r="48" spans="1:13" ht="23.25" x14ac:dyDescent="0.35">
      <c r="A48" s="410">
        <v>1</v>
      </c>
      <c r="B48" s="404" t="s">
        <v>57</v>
      </c>
      <c r="C48" s="405">
        <v>14977.720238366999</v>
      </c>
      <c r="D48" s="405">
        <v>3506.7556587630002</v>
      </c>
      <c r="E48" s="405">
        <v>2737.4108841500001</v>
      </c>
      <c r="F48" s="405">
        <v>578.13456473899998</v>
      </c>
      <c r="G48" s="405">
        <f t="shared" si="7"/>
        <v>21800.021346019003</v>
      </c>
      <c r="H48" s="405">
        <v>16081.267</v>
      </c>
      <c r="I48" s="405">
        <v>3693.3845999999999</v>
      </c>
      <c r="J48" s="405">
        <v>2806.7637</v>
      </c>
      <c r="K48" s="405">
        <v>608.50400000000002</v>
      </c>
      <c r="L48" s="405">
        <f t="shared" ref="L48:L49" si="10">SUM(H48:K48)</f>
        <v>23189.919300000001</v>
      </c>
      <c r="M48" s="405">
        <f t="shared" si="2"/>
        <v>1389.8979539809989</v>
      </c>
    </row>
    <row r="49" spans="1:13" ht="23.25" x14ac:dyDescent="0.35">
      <c r="A49" s="416">
        <v>2</v>
      </c>
      <c r="B49" s="404" t="s">
        <v>58</v>
      </c>
      <c r="C49" s="405">
        <v>8246.9189999999999</v>
      </c>
      <c r="D49" s="405">
        <v>1672.2806</v>
      </c>
      <c r="E49" s="405">
        <v>1212.3969999999999</v>
      </c>
      <c r="F49" s="405">
        <v>0</v>
      </c>
      <c r="G49" s="405">
        <f t="shared" si="7"/>
        <v>11131.596600000001</v>
      </c>
      <c r="H49" s="405">
        <v>8548.6155999999992</v>
      </c>
      <c r="I49" s="405">
        <v>1735.4917</v>
      </c>
      <c r="J49" s="405">
        <v>1260.6878999999999</v>
      </c>
      <c r="K49" s="405">
        <v>0</v>
      </c>
      <c r="L49" s="405">
        <f t="shared" si="10"/>
        <v>11544.7952</v>
      </c>
      <c r="M49" s="405">
        <f t="shared" si="2"/>
        <v>413.19859999999971</v>
      </c>
    </row>
    <row r="50" spans="1:13" ht="23.25" x14ac:dyDescent="0.35">
      <c r="A50" s="410"/>
      <c r="B50" s="417" t="s">
        <v>59</v>
      </c>
      <c r="C50" s="405">
        <f t="shared" ref="C50:L50" si="11">SUM(C48:C49)</f>
        <v>23224.639238366999</v>
      </c>
      <c r="D50" s="405">
        <f t="shared" si="11"/>
        <v>5179.0362587630007</v>
      </c>
      <c r="E50" s="405">
        <f t="shared" si="11"/>
        <v>3949.8078841500001</v>
      </c>
      <c r="F50" s="405">
        <f t="shared" si="11"/>
        <v>578.13456473899998</v>
      </c>
      <c r="G50" s="405">
        <f t="shared" si="11"/>
        <v>32931.617946019003</v>
      </c>
      <c r="H50" s="405">
        <f t="shared" si="11"/>
        <v>24629.882599999997</v>
      </c>
      <c r="I50" s="405">
        <f t="shared" si="11"/>
        <v>5428.8762999999999</v>
      </c>
      <c r="J50" s="405">
        <f t="shared" si="11"/>
        <v>4067.4515999999999</v>
      </c>
      <c r="K50" s="405">
        <f t="shared" si="11"/>
        <v>608.50400000000002</v>
      </c>
      <c r="L50" s="405">
        <f t="shared" si="11"/>
        <v>34734.714500000002</v>
      </c>
      <c r="M50" s="406">
        <f t="shared" si="2"/>
        <v>1803.0965539809986</v>
      </c>
    </row>
    <row r="51" spans="1:13" ht="23.25" x14ac:dyDescent="0.35">
      <c r="A51" s="412" t="s">
        <v>60</v>
      </c>
      <c r="B51" s="399"/>
      <c r="C51" s="406">
        <f t="shared" ref="C51:L51" si="12">SUM(C13+C23+C46)</f>
        <v>50963.501064054151</v>
      </c>
      <c r="D51" s="406">
        <f t="shared" si="12"/>
        <v>71793.366515359579</v>
      </c>
      <c r="E51" s="406">
        <f t="shared" si="12"/>
        <v>104502.39213169123</v>
      </c>
      <c r="F51" s="406">
        <f t="shared" si="12"/>
        <v>438221.91084764036</v>
      </c>
      <c r="G51" s="406">
        <f t="shared" si="12"/>
        <v>665481.17055874527</v>
      </c>
      <c r="H51" s="406">
        <f t="shared" si="12"/>
        <v>54409.210204784606</v>
      </c>
      <c r="I51" s="406">
        <f t="shared" si="12"/>
        <v>83063.158584215329</v>
      </c>
      <c r="J51" s="406">
        <f t="shared" si="12"/>
        <v>123444.27505441902</v>
      </c>
      <c r="K51" s="406">
        <f t="shared" si="12"/>
        <v>421887.19008829875</v>
      </c>
      <c r="L51" s="406">
        <f t="shared" si="12"/>
        <v>682803.83393171779</v>
      </c>
      <c r="M51" s="406">
        <f t="shared" si="2"/>
        <v>17322.663372972514</v>
      </c>
    </row>
    <row r="52" spans="1:13" ht="23.25" x14ac:dyDescent="0.35">
      <c r="A52" s="412" t="s">
        <v>473</v>
      </c>
      <c r="B52" s="412"/>
      <c r="C52" s="406">
        <f>SUM(C50:C51)</f>
        <v>74188.140302421147</v>
      </c>
      <c r="D52" s="406">
        <f t="shared" ref="D52:L52" si="13">SUM(D50:D51)</f>
        <v>76972.402774122573</v>
      </c>
      <c r="E52" s="406">
        <f t="shared" si="13"/>
        <v>108452.20001584123</v>
      </c>
      <c r="F52" s="406">
        <f t="shared" si="13"/>
        <v>438800.04541237938</v>
      </c>
      <c r="G52" s="406">
        <f t="shared" si="13"/>
        <v>698412.78850476432</v>
      </c>
      <c r="H52" s="406">
        <f t="shared" si="13"/>
        <v>79039.092804784596</v>
      </c>
      <c r="I52" s="406">
        <f t="shared" si="13"/>
        <v>88492.034884215333</v>
      </c>
      <c r="J52" s="406">
        <f t="shared" si="13"/>
        <v>127511.72665441902</v>
      </c>
      <c r="K52" s="406">
        <f t="shared" si="13"/>
        <v>422495.69408829877</v>
      </c>
      <c r="L52" s="406">
        <f t="shared" si="13"/>
        <v>717538.54843171779</v>
      </c>
      <c r="M52" s="406">
        <f t="shared" si="2"/>
        <v>19125.759926953469</v>
      </c>
    </row>
    <row r="53" spans="1:13" ht="23.25" x14ac:dyDescent="0.35">
      <c r="A53" s="411" t="s">
        <v>62</v>
      </c>
      <c r="B53" s="412" t="s">
        <v>63</v>
      </c>
      <c r="C53" s="406"/>
      <c r="D53" s="406"/>
      <c r="E53" s="406"/>
      <c r="F53" s="406"/>
      <c r="G53" s="413"/>
      <c r="H53" s="406"/>
      <c r="I53" s="406"/>
      <c r="J53" s="406"/>
      <c r="K53" s="406"/>
      <c r="L53" s="406"/>
      <c r="M53" s="405"/>
    </row>
    <row r="54" spans="1:13" ht="23.25" x14ac:dyDescent="0.35">
      <c r="A54" s="416">
        <v>1</v>
      </c>
      <c r="B54" s="404" t="s">
        <v>64</v>
      </c>
      <c r="C54" s="405">
        <v>1851.2636</v>
      </c>
      <c r="D54" s="405">
        <v>0</v>
      </c>
      <c r="E54" s="405">
        <v>0</v>
      </c>
      <c r="F54" s="405">
        <v>0</v>
      </c>
      <c r="G54" s="405">
        <f t="shared" ref="G54:G56" si="14">SUM(C54:F54)</f>
        <v>1851.2636</v>
      </c>
      <c r="H54" s="405">
        <v>1754.4075</v>
      </c>
      <c r="I54" s="405">
        <v>0</v>
      </c>
      <c r="J54" s="405">
        <v>0</v>
      </c>
      <c r="K54" s="405">
        <v>0</v>
      </c>
      <c r="L54" s="405">
        <f t="shared" ref="L54:L56" si="15">SUM(H54:K54)</f>
        <v>1754.4075</v>
      </c>
      <c r="M54" s="405">
        <f t="shared" si="2"/>
        <v>-96.856099999999969</v>
      </c>
    </row>
    <row r="55" spans="1:13" ht="23.25" x14ac:dyDescent="0.35">
      <c r="A55" s="416">
        <v>2</v>
      </c>
      <c r="B55" s="404" t="s">
        <v>65</v>
      </c>
      <c r="C55" s="405">
        <v>9660.776307184</v>
      </c>
      <c r="D55" s="405">
        <v>7920.1271100040003</v>
      </c>
      <c r="E55" s="405">
        <v>10907.537415753</v>
      </c>
      <c r="F55" s="405">
        <v>14804.27</v>
      </c>
      <c r="G55" s="405">
        <f t="shared" si="14"/>
        <v>43292.710832940997</v>
      </c>
      <c r="H55" s="405">
        <v>11706.909498614999</v>
      </c>
      <c r="I55" s="405">
        <v>7849.5631728689996</v>
      </c>
      <c r="J55" s="405">
        <v>11203.548198492999</v>
      </c>
      <c r="K55" s="405">
        <v>4986.71</v>
      </c>
      <c r="L55" s="405">
        <f t="shared" si="15"/>
        <v>35746.730869977</v>
      </c>
      <c r="M55" s="405">
        <f t="shared" si="2"/>
        <v>-7545.9799629639965</v>
      </c>
    </row>
    <row r="56" spans="1:13" ht="23.25" x14ac:dyDescent="0.35">
      <c r="A56" s="416">
        <v>3</v>
      </c>
      <c r="B56" s="404" t="s">
        <v>66</v>
      </c>
      <c r="C56" s="405">
        <v>0</v>
      </c>
      <c r="D56" s="405">
        <v>3.92</v>
      </c>
      <c r="E56" s="405">
        <v>75.22</v>
      </c>
      <c r="F56" s="405">
        <v>91.44</v>
      </c>
      <c r="G56" s="405">
        <f t="shared" si="14"/>
        <v>170.57999999999998</v>
      </c>
      <c r="H56" s="405">
        <v>0</v>
      </c>
      <c r="I56" s="405">
        <v>3.92</v>
      </c>
      <c r="J56" s="405">
        <v>75.22</v>
      </c>
      <c r="K56" s="405">
        <v>91.44</v>
      </c>
      <c r="L56" s="405">
        <f t="shared" si="15"/>
        <v>170.57999999999998</v>
      </c>
      <c r="M56" s="405">
        <f t="shared" si="2"/>
        <v>0</v>
      </c>
    </row>
    <row r="57" spans="1:13" ht="23.25" x14ac:dyDescent="0.35">
      <c r="A57" s="411"/>
      <c r="B57" s="412" t="s">
        <v>67</v>
      </c>
      <c r="C57" s="406">
        <f>SUM(C54:C56)</f>
        <v>11512.039907184</v>
      </c>
      <c r="D57" s="406">
        <f t="shared" ref="D57:L57" si="16">SUM(D54:D56)</f>
        <v>7924.0471100040004</v>
      </c>
      <c r="E57" s="406">
        <f t="shared" si="16"/>
        <v>10982.757415753</v>
      </c>
      <c r="F57" s="406">
        <f t="shared" si="16"/>
        <v>14895.710000000001</v>
      </c>
      <c r="G57" s="406">
        <f t="shared" si="16"/>
        <v>45314.554432940997</v>
      </c>
      <c r="H57" s="406">
        <f t="shared" si="16"/>
        <v>13461.316998614999</v>
      </c>
      <c r="I57" s="406">
        <f t="shared" si="16"/>
        <v>7853.4831728689996</v>
      </c>
      <c r="J57" s="406">
        <f t="shared" si="16"/>
        <v>11278.768198492999</v>
      </c>
      <c r="K57" s="406">
        <f t="shared" si="16"/>
        <v>5078.1499999999996</v>
      </c>
      <c r="L57" s="406">
        <f t="shared" si="16"/>
        <v>37671.718369977003</v>
      </c>
      <c r="M57" s="406">
        <f t="shared" si="2"/>
        <v>-7642.8360629639938</v>
      </c>
    </row>
    <row r="58" spans="1:13" ht="23.25" x14ac:dyDescent="0.35">
      <c r="A58" s="416" t="s">
        <v>68</v>
      </c>
      <c r="B58" s="404" t="s">
        <v>69</v>
      </c>
      <c r="C58" s="405">
        <v>0</v>
      </c>
      <c r="D58" s="405">
        <v>0</v>
      </c>
      <c r="E58" s="405">
        <v>1848.1706999999999</v>
      </c>
      <c r="F58" s="405">
        <v>342.51510000000002</v>
      </c>
      <c r="G58" s="405">
        <f>SUM(C58:F58)</f>
        <v>2190.6857999999997</v>
      </c>
      <c r="H58" s="405">
        <v>0</v>
      </c>
      <c r="I58" s="405">
        <v>0</v>
      </c>
      <c r="J58" s="405">
        <v>0</v>
      </c>
      <c r="K58" s="405">
        <v>2282.154</v>
      </c>
      <c r="L58" s="405">
        <f>SUM(H58:K58)</f>
        <v>2282.154</v>
      </c>
      <c r="M58" s="405">
        <f t="shared" si="2"/>
        <v>91.468200000000252</v>
      </c>
    </row>
    <row r="59" spans="1:13" ht="23.25" x14ac:dyDescent="0.35">
      <c r="A59" s="418"/>
      <c r="B59" s="419" t="s">
        <v>70</v>
      </c>
      <c r="C59" s="406">
        <f>SUM(C58)</f>
        <v>0</v>
      </c>
      <c r="D59" s="406">
        <f t="shared" ref="D59:L59" si="17">SUM(D58)</f>
        <v>0</v>
      </c>
      <c r="E59" s="406">
        <f t="shared" si="17"/>
        <v>1848.1706999999999</v>
      </c>
      <c r="F59" s="406">
        <f t="shared" si="17"/>
        <v>342.51510000000002</v>
      </c>
      <c r="G59" s="406">
        <f t="shared" si="17"/>
        <v>2190.6857999999997</v>
      </c>
      <c r="H59" s="406">
        <f t="shared" si="17"/>
        <v>0</v>
      </c>
      <c r="I59" s="406">
        <f t="shared" si="17"/>
        <v>0</v>
      </c>
      <c r="J59" s="406">
        <f t="shared" si="17"/>
        <v>0</v>
      </c>
      <c r="K59" s="406">
        <f t="shared" si="17"/>
        <v>2282.154</v>
      </c>
      <c r="L59" s="406">
        <f t="shared" si="17"/>
        <v>2282.154</v>
      </c>
      <c r="M59" s="406">
        <f t="shared" si="2"/>
        <v>91.468200000000252</v>
      </c>
    </row>
    <row r="60" spans="1:13" ht="23.25" x14ac:dyDescent="0.35">
      <c r="A60" s="418" t="s">
        <v>71</v>
      </c>
      <c r="B60" s="419" t="s">
        <v>72</v>
      </c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6"/>
    </row>
    <row r="61" spans="1:13" ht="23.25" x14ac:dyDescent="0.35">
      <c r="A61" s="416">
        <v>1</v>
      </c>
      <c r="B61" s="420" t="s">
        <v>73</v>
      </c>
      <c r="C61" s="405">
        <v>138.19999999999999</v>
      </c>
      <c r="D61" s="405">
        <v>42.62</v>
      </c>
      <c r="E61" s="405">
        <v>779.29</v>
      </c>
      <c r="F61" s="405">
        <v>608.54999999999995</v>
      </c>
      <c r="G61" s="405">
        <f t="shared" ref="G61:G70" si="18">SUM(C61:F61)</f>
        <v>1568.6599999999999</v>
      </c>
      <c r="H61" s="405">
        <v>94</v>
      </c>
      <c r="I61" s="405">
        <v>115.69</v>
      </c>
      <c r="J61" s="405">
        <v>891.1</v>
      </c>
      <c r="K61" s="405">
        <v>665.5</v>
      </c>
      <c r="L61" s="405">
        <f t="shared" ref="L61:L64" si="19">SUM(H61:K61)</f>
        <v>1766.29</v>
      </c>
      <c r="M61" s="405">
        <f t="shared" si="2"/>
        <v>197.63000000000011</v>
      </c>
    </row>
    <row r="62" spans="1:13" ht="23.25" x14ac:dyDescent="0.35">
      <c r="A62" s="416">
        <v>2</v>
      </c>
      <c r="B62" s="420" t="s">
        <v>74</v>
      </c>
      <c r="C62" s="405">
        <v>117.019961</v>
      </c>
      <c r="D62" s="405">
        <v>753.80044299999997</v>
      </c>
      <c r="E62" s="405">
        <v>378.654337</v>
      </c>
      <c r="F62" s="405">
        <v>915.26693499999999</v>
      </c>
      <c r="G62" s="405">
        <f t="shared" si="18"/>
        <v>2164.7416760000001</v>
      </c>
      <c r="H62" s="405">
        <v>125.551428527</v>
      </c>
      <c r="I62" s="405">
        <v>753.83471558099995</v>
      </c>
      <c r="J62" s="405">
        <v>370.66692438699999</v>
      </c>
      <c r="K62" s="405">
        <v>758.18345115000102</v>
      </c>
      <c r="L62" s="405">
        <f t="shared" si="19"/>
        <v>2008.236519645001</v>
      </c>
      <c r="M62" s="405">
        <f t="shared" si="2"/>
        <v>-156.50515635499914</v>
      </c>
    </row>
    <row r="63" spans="1:13" ht="23.25" x14ac:dyDescent="0.35">
      <c r="A63" s="416">
        <v>3</v>
      </c>
      <c r="B63" s="420" t="s">
        <v>75</v>
      </c>
      <c r="C63" s="405">
        <v>0</v>
      </c>
      <c r="D63" s="405">
        <v>0</v>
      </c>
      <c r="E63" s="405">
        <v>0</v>
      </c>
      <c r="F63" s="405">
        <v>0</v>
      </c>
      <c r="G63" s="405">
        <f t="shared" si="18"/>
        <v>0</v>
      </c>
      <c r="H63" s="405">
        <v>17.307200000000002</v>
      </c>
      <c r="I63" s="405">
        <v>115.4693</v>
      </c>
      <c r="J63" s="405">
        <v>115.6476</v>
      </c>
      <c r="K63" s="405">
        <v>5.6852</v>
      </c>
      <c r="L63" s="405">
        <f t="shared" si="19"/>
        <v>254.10930000000002</v>
      </c>
      <c r="M63" s="405">
        <f t="shared" si="2"/>
        <v>254.10930000000002</v>
      </c>
    </row>
    <row r="64" spans="1:13" ht="23.25" x14ac:dyDescent="0.35">
      <c r="A64" s="416">
        <v>4</v>
      </c>
      <c r="B64" s="420" t="s">
        <v>76</v>
      </c>
      <c r="C64" s="405">
        <v>0</v>
      </c>
      <c r="D64" s="405">
        <v>0</v>
      </c>
      <c r="E64" s="405">
        <v>0</v>
      </c>
      <c r="F64" s="405">
        <v>0</v>
      </c>
      <c r="G64" s="405">
        <f t="shared" si="18"/>
        <v>0</v>
      </c>
      <c r="H64" s="405">
        <v>36.700000000000003</v>
      </c>
      <c r="I64" s="405">
        <v>118.07</v>
      </c>
      <c r="J64" s="405">
        <v>58.96</v>
      </c>
      <c r="K64" s="405">
        <v>7.9</v>
      </c>
      <c r="L64" s="405">
        <f t="shared" si="19"/>
        <v>221.63</v>
      </c>
      <c r="M64" s="405">
        <f t="shared" si="2"/>
        <v>221.63</v>
      </c>
    </row>
    <row r="65" spans="1:13" ht="23.25" x14ac:dyDescent="0.35">
      <c r="A65" s="418"/>
      <c r="B65" s="419" t="s">
        <v>77</v>
      </c>
      <c r="C65" s="406">
        <f>SUM(C61:C64)</f>
        <v>255.21996099999998</v>
      </c>
      <c r="D65" s="406">
        <f t="shared" ref="D65:L65" si="20">SUM(D61:D64)</f>
        <v>796.42044299999998</v>
      </c>
      <c r="E65" s="406">
        <f t="shared" si="20"/>
        <v>1157.9443369999999</v>
      </c>
      <c r="F65" s="406">
        <f t="shared" si="20"/>
        <v>1523.8169349999998</v>
      </c>
      <c r="G65" s="406">
        <f t="shared" si="20"/>
        <v>3733.401676</v>
      </c>
      <c r="H65" s="406">
        <f t="shared" si="20"/>
        <v>273.558628527</v>
      </c>
      <c r="I65" s="406">
        <f t="shared" si="20"/>
        <v>1103.0640155809999</v>
      </c>
      <c r="J65" s="406">
        <f t="shared" si="20"/>
        <v>1436.3745243870001</v>
      </c>
      <c r="K65" s="406">
        <f t="shared" si="20"/>
        <v>1437.268651150001</v>
      </c>
      <c r="L65" s="406">
        <f t="shared" si="20"/>
        <v>4250.2658196450011</v>
      </c>
      <c r="M65" s="406">
        <f t="shared" si="2"/>
        <v>516.86414364500115</v>
      </c>
    </row>
    <row r="66" spans="1:13" ht="23.25" x14ac:dyDescent="0.35">
      <c r="A66" s="371" t="s">
        <v>78</v>
      </c>
      <c r="B66" s="372" t="s">
        <v>79</v>
      </c>
      <c r="C66" s="406"/>
      <c r="D66" s="406"/>
      <c r="E66" s="406"/>
      <c r="F66" s="406"/>
      <c r="G66" s="406"/>
      <c r="H66" s="406"/>
      <c r="I66" s="406"/>
      <c r="J66" s="406"/>
      <c r="K66" s="406"/>
      <c r="L66" s="406"/>
      <c r="M66" s="406"/>
    </row>
    <row r="67" spans="1:13" ht="23.25" x14ac:dyDescent="0.35">
      <c r="A67" s="416">
        <v>1</v>
      </c>
      <c r="B67" s="421" t="s">
        <v>80</v>
      </c>
      <c r="C67" s="406">
        <v>0</v>
      </c>
      <c r="D67" s="406">
        <v>0</v>
      </c>
      <c r="E67" s="406">
        <v>0</v>
      </c>
      <c r="F67" s="406">
        <v>0</v>
      </c>
      <c r="G67" s="405">
        <f t="shared" si="18"/>
        <v>0</v>
      </c>
      <c r="H67" s="406">
        <v>0</v>
      </c>
      <c r="I67" s="406">
        <v>0</v>
      </c>
      <c r="J67" s="406">
        <v>0</v>
      </c>
      <c r="K67" s="406">
        <v>0</v>
      </c>
      <c r="L67" s="405">
        <f t="shared" ref="L67:L69" si="21">SUM(H67:K67)</f>
        <v>0</v>
      </c>
      <c r="M67" s="405">
        <f t="shared" ref="M67:M69" si="22">L67-G67</f>
        <v>0</v>
      </c>
    </row>
    <row r="68" spans="1:13" ht="23.25" x14ac:dyDescent="0.35">
      <c r="A68" s="416">
        <v>2</v>
      </c>
      <c r="B68" s="421" t="s">
        <v>81</v>
      </c>
      <c r="C68" s="406">
        <v>0</v>
      </c>
      <c r="D68" s="406">
        <v>0</v>
      </c>
      <c r="E68" s="406">
        <v>0</v>
      </c>
      <c r="F68" s="406">
        <v>0</v>
      </c>
      <c r="G68" s="405">
        <f t="shared" si="18"/>
        <v>0</v>
      </c>
      <c r="H68" s="406">
        <v>0</v>
      </c>
      <c r="I68" s="406">
        <v>0</v>
      </c>
      <c r="J68" s="406">
        <v>0</v>
      </c>
      <c r="K68" s="406">
        <v>0</v>
      </c>
      <c r="L68" s="405">
        <f>SUM(H68:K68)</f>
        <v>0</v>
      </c>
      <c r="M68" s="405">
        <f>L68-G68</f>
        <v>0</v>
      </c>
    </row>
    <row r="69" spans="1:13" ht="23.25" x14ac:dyDescent="0.35">
      <c r="A69" s="418"/>
      <c r="B69" s="372" t="s">
        <v>82</v>
      </c>
      <c r="C69" s="406">
        <f>SUM(C67:C68)</f>
        <v>0</v>
      </c>
      <c r="D69" s="406">
        <f t="shared" ref="D69:H69" si="23">SUM(D67:D68)</f>
        <v>0</v>
      </c>
      <c r="E69" s="406">
        <f t="shared" si="23"/>
        <v>0</v>
      </c>
      <c r="F69" s="406">
        <f t="shared" si="23"/>
        <v>0</v>
      </c>
      <c r="G69" s="406">
        <f t="shared" si="18"/>
        <v>0</v>
      </c>
      <c r="H69" s="406">
        <f t="shared" si="23"/>
        <v>0</v>
      </c>
      <c r="I69" s="406">
        <f>SUM(I67:I68)</f>
        <v>0</v>
      </c>
      <c r="J69" s="406">
        <f>SUM(J67:J68)</f>
        <v>0</v>
      </c>
      <c r="K69" s="406">
        <f>SUM(K67:K68)</f>
        <v>0</v>
      </c>
      <c r="L69" s="406">
        <f t="shared" si="21"/>
        <v>0</v>
      </c>
      <c r="M69" s="406">
        <f t="shared" si="22"/>
        <v>0</v>
      </c>
    </row>
    <row r="70" spans="1:13" ht="23.25" x14ac:dyDescent="0.35">
      <c r="A70" s="418"/>
      <c r="B70" s="419" t="s">
        <v>247</v>
      </c>
      <c r="C70" s="406">
        <f>SUM(C52+C57+C59+C65+C69)</f>
        <v>85955.400170605135</v>
      </c>
      <c r="D70" s="406">
        <f>SUM(D52+D57+D59+D65+D69)</f>
        <v>85692.870327126569</v>
      </c>
      <c r="E70" s="406">
        <f>SUM(E52+E57+E59+E65+E69)</f>
        <v>122441.07246859423</v>
      </c>
      <c r="F70" s="406">
        <f>SUM(F52+F57+F59+F65+F69)</f>
        <v>455562.08744737942</v>
      </c>
      <c r="G70" s="406">
        <f t="shared" si="18"/>
        <v>749651.4304137053</v>
      </c>
      <c r="H70" s="406">
        <f>SUM(H52+H57+H59+H65+H69)</f>
        <v>92773.968431926594</v>
      </c>
      <c r="I70" s="406">
        <f>SUM(I52+I57+I59+I65+I69)</f>
        <v>97448.582072665333</v>
      </c>
      <c r="J70" s="406">
        <f>SUM(J52+J57+J59+J65+J69)</f>
        <v>140226.86937729904</v>
      </c>
      <c r="K70" s="406">
        <f>SUM(K52+K57+K59+K65+K69)</f>
        <v>431293.26673944877</v>
      </c>
      <c r="L70" s="406">
        <f>SUM(L52+L57+L59+L65+L69)</f>
        <v>761742.68662133976</v>
      </c>
      <c r="M70" s="406">
        <f t="shared" si="2"/>
        <v>12091.256207634462</v>
      </c>
    </row>
    <row r="71" spans="1:13" ht="23.25" x14ac:dyDescent="0.35">
      <c r="A71" s="37"/>
      <c r="B71" s="37"/>
      <c r="C71" s="364"/>
      <c r="D71" s="364"/>
      <c r="E71" s="364"/>
      <c r="F71" s="364"/>
      <c r="G71" s="364"/>
      <c r="H71" s="365"/>
      <c r="I71" s="365"/>
      <c r="J71" s="365"/>
      <c r="K71" s="365"/>
      <c r="L71" s="365"/>
      <c r="M71" s="405">
        <f t="shared" si="2"/>
        <v>0</v>
      </c>
    </row>
  </sheetData>
  <mergeCells count="9">
    <mergeCell ref="A14:B14"/>
    <mergeCell ref="A2:M2"/>
    <mergeCell ref="A3:M3"/>
    <mergeCell ref="K5:M5"/>
    <mergeCell ref="A6:A7"/>
    <mergeCell ref="B6:B7"/>
    <mergeCell ref="C6:G6"/>
    <mergeCell ref="H6:L6"/>
    <mergeCell ref="M6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M11" sqref="M11"/>
    </sheetView>
  </sheetViews>
  <sheetFormatPr defaultRowHeight="14.25" x14ac:dyDescent="0.2"/>
  <cols>
    <col min="1" max="1" width="4.42578125" style="50" bestFit="1" customWidth="1"/>
    <col min="2" max="2" width="29.28515625" style="50" customWidth="1"/>
    <col min="3" max="3" width="13.5703125" style="67" customWidth="1"/>
    <col min="4" max="4" width="16.28515625" style="50" customWidth="1"/>
    <col min="5" max="5" width="13.7109375" style="67" customWidth="1"/>
    <col min="6" max="6" width="13.42578125" style="50" bestFit="1" customWidth="1"/>
    <col min="7" max="7" width="12.28515625" style="67" bestFit="1" customWidth="1"/>
    <col min="8" max="8" width="11.42578125" style="50" customWidth="1"/>
    <col min="9" max="9" width="9.140625" style="50" customWidth="1"/>
    <col min="10" max="16384" width="9.140625" style="50"/>
  </cols>
  <sheetData>
    <row r="1" spans="1:7" ht="15" x14ac:dyDescent="0.2">
      <c r="A1" s="850" t="s">
        <v>84</v>
      </c>
      <c r="B1" s="850"/>
      <c r="C1" s="850"/>
      <c r="D1" s="850"/>
      <c r="E1" s="850"/>
      <c r="F1" s="850"/>
      <c r="G1" s="850"/>
    </row>
    <row r="2" spans="1:7" ht="15" x14ac:dyDescent="0.2">
      <c r="A2" s="850" t="s">
        <v>85</v>
      </c>
      <c r="B2" s="850"/>
      <c r="C2" s="850"/>
      <c r="D2" s="850"/>
      <c r="E2" s="850"/>
      <c r="F2" s="850"/>
      <c r="G2" s="850"/>
    </row>
    <row r="3" spans="1:7" ht="15" x14ac:dyDescent="0.2">
      <c r="A3" s="851" t="s">
        <v>86</v>
      </c>
      <c r="B3" s="850" t="s">
        <v>87</v>
      </c>
      <c r="C3" s="852" t="s">
        <v>88</v>
      </c>
      <c r="D3" s="855" t="s">
        <v>89</v>
      </c>
      <c r="E3" s="855"/>
      <c r="F3" s="851" t="s">
        <v>90</v>
      </c>
      <c r="G3" s="851"/>
    </row>
    <row r="4" spans="1:7" ht="15" x14ac:dyDescent="0.2">
      <c r="A4" s="851"/>
      <c r="B4" s="850"/>
      <c r="C4" s="853"/>
      <c r="D4" s="850" t="s">
        <v>91</v>
      </c>
      <c r="E4" s="850"/>
      <c r="F4" s="851"/>
      <c r="G4" s="851"/>
    </row>
    <row r="5" spans="1:7" x14ac:dyDescent="0.2">
      <c r="A5" s="851"/>
      <c r="B5" s="850"/>
      <c r="C5" s="853"/>
      <c r="D5" s="856" t="s">
        <v>92</v>
      </c>
      <c r="E5" s="852" t="s">
        <v>93</v>
      </c>
      <c r="F5" s="851"/>
      <c r="G5" s="851"/>
    </row>
    <row r="6" spans="1:7" ht="15" x14ac:dyDescent="0.2">
      <c r="A6" s="851"/>
      <c r="B6" s="850"/>
      <c r="C6" s="854"/>
      <c r="D6" s="857"/>
      <c r="E6" s="854"/>
      <c r="F6" s="51" t="s">
        <v>9</v>
      </c>
      <c r="G6" s="51" t="s">
        <v>10</v>
      </c>
    </row>
    <row r="7" spans="1:7" ht="15" x14ac:dyDescent="0.2">
      <c r="A7" s="52">
        <v>1</v>
      </c>
      <c r="B7" s="52" t="s">
        <v>94</v>
      </c>
      <c r="C7" s="53">
        <v>4774.4849999999997</v>
      </c>
      <c r="D7" s="54">
        <v>157551</v>
      </c>
      <c r="E7" s="53">
        <v>1473.583615199</v>
      </c>
      <c r="F7" s="53">
        <v>325854</v>
      </c>
      <c r="G7" s="55">
        <v>3876.320196271</v>
      </c>
    </row>
    <row r="8" spans="1:7" ht="15" x14ac:dyDescent="0.2">
      <c r="A8" s="52">
        <v>2</v>
      </c>
      <c r="B8" s="52" t="s">
        <v>95</v>
      </c>
      <c r="C8" s="55">
        <v>2570.59</v>
      </c>
      <c r="D8" s="55">
        <v>46634</v>
      </c>
      <c r="E8" s="55">
        <v>681.06554813100001</v>
      </c>
      <c r="F8" s="55">
        <v>150114</v>
      </c>
      <c r="G8" s="55">
        <v>2152.6497968180001</v>
      </c>
    </row>
    <row r="9" spans="1:7" ht="15" x14ac:dyDescent="0.2">
      <c r="A9" s="52">
        <v>3</v>
      </c>
      <c r="B9" s="52" t="s">
        <v>96</v>
      </c>
      <c r="C9" s="55">
        <v>5877.0968000000003</v>
      </c>
      <c r="D9" s="55">
        <v>347407</v>
      </c>
      <c r="E9" s="55">
        <v>2322.5074459269999</v>
      </c>
      <c r="F9" s="55">
        <v>607615</v>
      </c>
      <c r="G9" s="55">
        <v>5465.7103735689998</v>
      </c>
    </row>
    <row r="10" spans="1:7" ht="15" x14ac:dyDescent="0.2">
      <c r="A10" s="52">
        <v>4</v>
      </c>
      <c r="B10" s="52" t="s">
        <v>97</v>
      </c>
      <c r="C10" s="55">
        <v>1198.98</v>
      </c>
      <c r="D10" s="55">
        <v>21274</v>
      </c>
      <c r="E10" s="55">
        <v>202.55095941100001</v>
      </c>
      <c r="F10" s="55">
        <v>56760</v>
      </c>
      <c r="G10" s="55">
        <v>553.73017115899995</v>
      </c>
    </row>
    <row r="11" spans="1:7" ht="15" x14ac:dyDescent="0.2">
      <c r="A11" s="52">
        <v>5</v>
      </c>
      <c r="B11" s="52" t="s">
        <v>98</v>
      </c>
      <c r="C11" s="55">
        <v>2087.6</v>
      </c>
      <c r="D11" s="55">
        <v>23126</v>
      </c>
      <c r="E11" s="55">
        <v>538.20580065399997</v>
      </c>
      <c r="F11" s="55">
        <v>39705</v>
      </c>
      <c r="G11" s="55">
        <v>1004.342776276</v>
      </c>
    </row>
    <row r="12" spans="1:7" ht="15" x14ac:dyDescent="0.2">
      <c r="A12" s="52">
        <v>6</v>
      </c>
      <c r="B12" s="52" t="s">
        <v>99</v>
      </c>
      <c r="C12" s="55">
        <v>1916.9797000000001</v>
      </c>
      <c r="D12" s="55">
        <v>81230</v>
      </c>
      <c r="E12" s="55">
        <v>417.31008515899998</v>
      </c>
      <c r="F12" s="55">
        <v>206736</v>
      </c>
      <c r="G12" s="55">
        <v>1681.1128862749999</v>
      </c>
    </row>
    <row r="13" spans="1:7" ht="15" x14ac:dyDescent="0.2">
      <c r="A13" s="52">
        <v>7</v>
      </c>
      <c r="B13" s="52" t="s">
        <v>100</v>
      </c>
      <c r="C13" s="55">
        <v>1150.97</v>
      </c>
      <c r="D13" s="55">
        <v>14185</v>
      </c>
      <c r="E13" s="55">
        <v>164.495753533</v>
      </c>
      <c r="F13" s="55">
        <v>59369</v>
      </c>
      <c r="G13" s="55">
        <v>682.04072030099996</v>
      </c>
    </row>
    <row r="14" spans="1:7" ht="15" x14ac:dyDescent="0.2">
      <c r="A14" s="52">
        <v>8</v>
      </c>
      <c r="B14" s="52" t="s">
        <v>101</v>
      </c>
      <c r="C14" s="55">
        <v>1002.04</v>
      </c>
      <c r="D14" s="55">
        <v>13647</v>
      </c>
      <c r="E14" s="55">
        <v>175.53929364199999</v>
      </c>
      <c r="F14" s="55">
        <v>50338</v>
      </c>
      <c r="G14" s="55">
        <v>747.78647222799998</v>
      </c>
    </row>
    <row r="15" spans="1:7" ht="15" x14ac:dyDescent="0.2">
      <c r="A15" s="52">
        <v>9</v>
      </c>
      <c r="B15" s="52" t="s">
        <v>102</v>
      </c>
      <c r="C15" s="55">
        <v>2513.52</v>
      </c>
      <c r="D15" s="55">
        <v>45757</v>
      </c>
      <c r="E15" s="55">
        <v>819.21133068899996</v>
      </c>
      <c r="F15" s="55">
        <v>92659</v>
      </c>
      <c r="G15" s="55">
        <v>1812.4975474959999</v>
      </c>
    </row>
    <row r="16" spans="1:7" ht="15" x14ac:dyDescent="0.2">
      <c r="A16" s="52">
        <v>10</v>
      </c>
      <c r="B16" s="52" t="s">
        <v>103</v>
      </c>
      <c r="C16" s="55">
        <v>1524.8479</v>
      </c>
      <c r="D16" s="55">
        <v>39223</v>
      </c>
      <c r="E16" s="55">
        <v>369.23880169</v>
      </c>
      <c r="F16" s="56">
        <v>108465</v>
      </c>
      <c r="G16" s="53">
        <v>1045.052145997</v>
      </c>
    </row>
    <row r="17" spans="1:7" ht="15" x14ac:dyDescent="0.2">
      <c r="A17" s="52">
        <v>11</v>
      </c>
      <c r="B17" s="52" t="s">
        <v>104</v>
      </c>
      <c r="C17" s="55">
        <v>2099.41</v>
      </c>
      <c r="D17" s="55">
        <v>92306</v>
      </c>
      <c r="E17" s="55">
        <v>1022.301892394</v>
      </c>
      <c r="F17" s="55">
        <v>109278</v>
      </c>
      <c r="G17" s="55">
        <v>1394.404732126</v>
      </c>
    </row>
    <row r="18" spans="1:7" ht="15" x14ac:dyDescent="0.2">
      <c r="A18" s="52">
        <v>12</v>
      </c>
      <c r="B18" s="52" t="s">
        <v>105</v>
      </c>
      <c r="C18" s="55">
        <v>1719.86</v>
      </c>
      <c r="D18" s="55">
        <v>67845</v>
      </c>
      <c r="E18" s="55">
        <v>514.25031144000002</v>
      </c>
      <c r="F18" s="55">
        <v>167767</v>
      </c>
      <c r="G18" s="55">
        <v>1463.9303048530001</v>
      </c>
    </row>
    <row r="19" spans="1:7" ht="15" x14ac:dyDescent="0.2">
      <c r="A19" s="52">
        <v>13</v>
      </c>
      <c r="B19" s="52" t="s">
        <v>106</v>
      </c>
      <c r="C19" s="55">
        <v>2705.5844499999998</v>
      </c>
      <c r="D19" s="55">
        <v>46663</v>
      </c>
      <c r="E19" s="55">
        <v>754.31579307000004</v>
      </c>
      <c r="F19" s="55">
        <v>136177</v>
      </c>
      <c r="G19" s="55">
        <v>2124.6402110469999</v>
      </c>
    </row>
    <row r="20" spans="1:7" ht="15" x14ac:dyDescent="0.2">
      <c r="A20" s="52">
        <v>14</v>
      </c>
      <c r="B20" s="52" t="s">
        <v>107</v>
      </c>
      <c r="C20" s="55">
        <v>1588.5319999999999</v>
      </c>
      <c r="D20" s="55">
        <v>43880</v>
      </c>
      <c r="E20" s="55">
        <v>664.33656541799996</v>
      </c>
      <c r="F20" s="55">
        <v>110396</v>
      </c>
      <c r="G20" s="55">
        <v>1934.913541093</v>
      </c>
    </row>
    <row r="21" spans="1:7" ht="15" x14ac:dyDescent="0.2">
      <c r="A21" s="52">
        <v>15</v>
      </c>
      <c r="B21" s="52" t="s">
        <v>108</v>
      </c>
      <c r="C21" s="55">
        <v>1939.577</v>
      </c>
      <c r="D21" s="55">
        <v>46988</v>
      </c>
      <c r="E21" s="55">
        <v>477.654893216</v>
      </c>
      <c r="F21" s="55">
        <v>261333</v>
      </c>
      <c r="G21" s="55">
        <v>2422.8292914970002</v>
      </c>
    </row>
    <row r="22" spans="1:7" ht="15" x14ac:dyDescent="0.2">
      <c r="A22" s="52">
        <v>16</v>
      </c>
      <c r="B22" s="52" t="s">
        <v>109</v>
      </c>
      <c r="C22" s="55">
        <v>1321.6446000000001</v>
      </c>
      <c r="D22" s="55">
        <v>65375</v>
      </c>
      <c r="E22" s="55">
        <v>829.71954948500002</v>
      </c>
      <c r="F22" s="55">
        <v>158907</v>
      </c>
      <c r="G22" s="55">
        <v>2360.1266878729998</v>
      </c>
    </row>
    <row r="23" spans="1:7" ht="15" x14ac:dyDescent="0.2">
      <c r="A23" s="52">
        <v>17</v>
      </c>
      <c r="B23" s="52" t="s">
        <v>110</v>
      </c>
      <c r="C23" s="55">
        <v>3801.4996999999998</v>
      </c>
      <c r="D23" s="55">
        <v>40032</v>
      </c>
      <c r="E23" s="55">
        <v>550.93871821000005</v>
      </c>
      <c r="F23" s="55">
        <v>185027</v>
      </c>
      <c r="G23" s="55">
        <v>2146.5844267910002</v>
      </c>
    </row>
    <row r="24" spans="1:7" ht="15" x14ac:dyDescent="0.2">
      <c r="A24" s="52">
        <v>18</v>
      </c>
      <c r="B24" s="52" t="s">
        <v>111</v>
      </c>
      <c r="C24" s="55">
        <v>1885.3</v>
      </c>
      <c r="D24" s="55">
        <v>42954</v>
      </c>
      <c r="E24" s="55">
        <v>777.43661379399998</v>
      </c>
      <c r="F24" s="55">
        <v>67232</v>
      </c>
      <c r="G24" s="55">
        <v>1349.999922014</v>
      </c>
    </row>
    <row r="25" spans="1:7" ht="15" x14ac:dyDescent="0.2">
      <c r="A25" s="52">
        <v>19</v>
      </c>
      <c r="B25" s="52" t="s">
        <v>112</v>
      </c>
      <c r="C25" s="55">
        <v>1096</v>
      </c>
      <c r="D25" s="55">
        <v>9145</v>
      </c>
      <c r="E25" s="55">
        <v>130.11806764100001</v>
      </c>
      <c r="F25" s="55">
        <v>47347</v>
      </c>
      <c r="G25" s="55">
        <v>638.19220199699998</v>
      </c>
    </row>
    <row r="26" spans="1:7" ht="15" x14ac:dyDescent="0.2">
      <c r="A26" s="52">
        <v>20</v>
      </c>
      <c r="B26" s="52" t="s">
        <v>113</v>
      </c>
      <c r="C26" s="55">
        <v>1206.93</v>
      </c>
      <c r="D26" s="55">
        <v>33840</v>
      </c>
      <c r="E26" s="55">
        <v>383.98403140400001</v>
      </c>
      <c r="F26" s="55">
        <v>78178</v>
      </c>
      <c r="G26" s="55">
        <v>1009.390888309</v>
      </c>
    </row>
    <row r="27" spans="1:7" ht="15" x14ac:dyDescent="0.2">
      <c r="A27" s="52">
        <v>21</v>
      </c>
      <c r="B27" s="52" t="s">
        <v>114</v>
      </c>
      <c r="C27" s="55">
        <v>2497.0500000000002</v>
      </c>
      <c r="D27" s="55">
        <v>57283</v>
      </c>
      <c r="E27" s="55">
        <v>372.39474915</v>
      </c>
      <c r="F27" s="55">
        <v>207677</v>
      </c>
      <c r="G27" s="55">
        <v>1418.7458095510001</v>
      </c>
    </row>
    <row r="28" spans="1:7" ht="15" x14ac:dyDescent="0.2">
      <c r="A28" s="52">
        <v>22</v>
      </c>
      <c r="B28" s="52" t="s">
        <v>115</v>
      </c>
      <c r="C28" s="55">
        <v>1731.4</v>
      </c>
      <c r="D28" s="55">
        <v>63746</v>
      </c>
      <c r="E28" s="55">
        <v>720.19572101999995</v>
      </c>
      <c r="F28" s="55">
        <v>139283</v>
      </c>
      <c r="G28" s="55">
        <v>1678.1742439269999</v>
      </c>
    </row>
    <row r="29" spans="1:7" ht="15" x14ac:dyDescent="0.2">
      <c r="A29" s="52">
        <v>23</v>
      </c>
      <c r="B29" s="52" t="s">
        <v>116</v>
      </c>
      <c r="C29" s="55">
        <v>2790</v>
      </c>
      <c r="D29" s="55">
        <v>63325</v>
      </c>
      <c r="E29" s="55">
        <v>684.03887512599999</v>
      </c>
      <c r="F29" s="55">
        <v>139953</v>
      </c>
      <c r="G29" s="55">
        <v>2081.5275604439998</v>
      </c>
    </row>
    <row r="30" spans="1:7" ht="15" x14ac:dyDescent="0.2">
      <c r="A30" s="52">
        <v>24</v>
      </c>
      <c r="B30" s="52" t="s">
        <v>117</v>
      </c>
      <c r="C30" s="55">
        <v>1370.42</v>
      </c>
      <c r="D30" s="55">
        <v>36497</v>
      </c>
      <c r="E30" s="55">
        <v>282.36200823600001</v>
      </c>
      <c r="F30" s="55">
        <v>116777</v>
      </c>
      <c r="G30" s="55">
        <v>800.678511824</v>
      </c>
    </row>
    <row r="31" spans="1:7" ht="15" x14ac:dyDescent="0.2">
      <c r="A31" s="52">
        <v>25</v>
      </c>
      <c r="B31" s="52" t="s">
        <v>118</v>
      </c>
      <c r="C31" s="55">
        <v>2338.6590000000001</v>
      </c>
      <c r="D31" s="55">
        <v>72265</v>
      </c>
      <c r="E31" s="55">
        <v>653.98048725599995</v>
      </c>
      <c r="F31" s="55">
        <v>138451</v>
      </c>
      <c r="G31" s="55">
        <v>1693.7232863429999</v>
      </c>
    </row>
    <row r="32" spans="1:7" ht="15" x14ac:dyDescent="0.2">
      <c r="A32" s="52">
        <v>26</v>
      </c>
      <c r="B32" s="52" t="s">
        <v>119</v>
      </c>
      <c r="C32" s="55">
        <v>3465.2750999999998</v>
      </c>
      <c r="D32" s="55">
        <v>53061</v>
      </c>
      <c r="E32" s="55">
        <v>471.59933837699998</v>
      </c>
      <c r="F32" s="55">
        <v>202870</v>
      </c>
      <c r="G32" s="55">
        <v>1994.0919454310001</v>
      </c>
    </row>
    <row r="33" spans="1:7" ht="15" x14ac:dyDescent="0.2">
      <c r="A33" s="52">
        <v>27</v>
      </c>
      <c r="B33" s="52" t="s">
        <v>120</v>
      </c>
      <c r="C33" s="55">
        <v>982.82420000000002</v>
      </c>
      <c r="D33" s="55">
        <v>29643</v>
      </c>
      <c r="E33" s="55">
        <v>326.69165823700001</v>
      </c>
      <c r="F33" s="55">
        <v>34971</v>
      </c>
      <c r="G33" s="55">
        <v>502.70628284399999</v>
      </c>
    </row>
    <row r="34" spans="1:7" ht="15" x14ac:dyDescent="0.2">
      <c r="A34" s="52">
        <v>28</v>
      </c>
      <c r="B34" s="52" t="s">
        <v>121</v>
      </c>
      <c r="C34" s="55">
        <v>1545.9309000000001</v>
      </c>
      <c r="D34" s="55">
        <v>83109</v>
      </c>
      <c r="E34" s="55">
        <v>706.521471905</v>
      </c>
      <c r="F34" s="55">
        <v>91576</v>
      </c>
      <c r="G34" s="55">
        <v>779.37424373099998</v>
      </c>
    </row>
    <row r="35" spans="1:7" ht="15" x14ac:dyDescent="0.2">
      <c r="A35" s="52">
        <v>29</v>
      </c>
      <c r="B35" s="52" t="s">
        <v>122</v>
      </c>
      <c r="C35" s="55">
        <v>4016.9475000000002</v>
      </c>
      <c r="D35" s="55">
        <v>129182</v>
      </c>
      <c r="E35" s="55">
        <v>1067.9083559210001</v>
      </c>
      <c r="F35" s="55">
        <v>312322</v>
      </c>
      <c r="G35" s="55">
        <v>3527.0102454160001</v>
      </c>
    </row>
    <row r="36" spans="1:7" ht="15" x14ac:dyDescent="0.2">
      <c r="A36" s="52">
        <v>30</v>
      </c>
      <c r="B36" s="52" t="s">
        <v>123</v>
      </c>
      <c r="C36" s="55">
        <v>1298.5388</v>
      </c>
      <c r="D36" s="55">
        <v>15677</v>
      </c>
      <c r="E36" s="55">
        <v>205.28314110900001</v>
      </c>
      <c r="F36" s="55">
        <v>91333</v>
      </c>
      <c r="G36" s="55">
        <v>1071.726131763</v>
      </c>
    </row>
    <row r="37" spans="1:7" s="60" customFormat="1" ht="15.75" x14ac:dyDescent="0.25">
      <c r="A37" s="57"/>
      <c r="B37" s="58" t="s">
        <v>124</v>
      </c>
      <c r="C37" s="59">
        <f>SUM(C7:C36)</f>
        <v>66018.49265</v>
      </c>
      <c r="D37" s="59">
        <f>SUM(D7:D36)</f>
        <v>1882850</v>
      </c>
      <c r="E37" s="59">
        <f>SUM(E7:E36)</f>
        <v>18759.740876444001</v>
      </c>
      <c r="F37" s="59">
        <f>SUM(F7:F36)</f>
        <v>4494470</v>
      </c>
      <c r="G37" s="59">
        <f>SUM(G7:G36)</f>
        <v>51414.013555263999</v>
      </c>
    </row>
    <row r="38" spans="1:7" ht="15" x14ac:dyDescent="0.25">
      <c r="A38" s="61"/>
      <c r="B38" s="61"/>
      <c r="C38" s="62"/>
      <c r="D38" s="62"/>
      <c r="E38" s="62"/>
      <c r="F38" s="62"/>
      <c r="G38" s="62"/>
    </row>
    <row r="39" spans="1:7" ht="15" x14ac:dyDescent="0.25">
      <c r="A39" s="61"/>
      <c r="B39" s="61"/>
      <c r="C39" s="62"/>
      <c r="D39" s="62"/>
      <c r="E39" s="62"/>
      <c r="F39" s="62"/>
      <c r="G39" s="62"/>
    </row>
    <row r="40" spans="1:7" ht="15" x14ac:dyDescent="0.25">
      <c r="A40" s="61"/>
      <c r="B40" s="61"/>
      <c r="C40" s="62"/>
      <c r="D40" s="62"/>
      <c r="E40" s="62"/>
      <c r="F40" s="62"/>
      <c r="G40" s="62"/>
    </row>
    <row r="41" spans="1:7" ht="15" x14ac:dyDescent="0.25">
      <c r="A41" s="61"/>
      <c r="B41" s="61"/>
      <c r="C41" s="62"/>
      <c r="D41" s="62"/>
      <c r="E41" s="62"/>
      <c r="F41" s="62"/>
      <c r="G41" s="62"/>
    </row>
    <row r="42" spans="1:7" ht="15" x14ac:dyDescent="0.25">
      <c r="A42" s="61"/>
      <c r="B42" s="61"/>
      <c r="C42" s="62"/>
      <c r="D42" s="62"/>
      <c r="E42" s="62"/>
      <c r="F42" s="62"/>
      <c r="G42" s="62"/>
    </row>
    <row r="43" spans="1:7" ht="15" x14ac:dyDescent="0.25">
      <c r="A43" s="61"/>
      <c r="B43" s="61"/>
      <c r="C43" s="62"/>
      <c r="D43" s="62"/>
      <c r="E43" s="62"/>
      <c r="F43" s="62"/>
      <c r="G43" s="62"/>
    </row>
    <row r="44" spans="1:7" ht="15" x14ac:dyDescent="0.25">
      <c r="A44" s="61"/>
      <c r="B44" s="61"/>
      <c r="C44" s="62"/>
      <c r="D44" s="62"/>
      <c r="E44" s="62"/>
      <c r="F44" s="62"/>
      <c r="G44" s="62"/>
    </row>
    <row r="45" spans="1:7" ht="15" x14ac:dyDescent="0.25">
      <c r="A45" s="61"/>
      <c r="B45" s="61"/>
      <c r="C45" s="62"/>
      <c r="D45" s="62"/>
      <c r="E45" s="62"/>
      <c r="F45" s="62"/>
      <c r="G45" s="62"/>
    </row>
    <row r="46" spans="1:7" ht="15" x14ac:dyDescent="0.25">
      <c r="A46" s="61"/>
      <c r="B46" s="61"/>
      <c r="C46" s="62"/>
      <c r="D46" s="62"/>
      <c r="E46" s="62"/>
      <c r="F46" s="62"/>
      <c r="G46" s="62"/>
    </row>
    <row r="47" spans="1:7" ht="15" x14ac:dyDescent="0.25">
      <c r="A47" s="61"/>
      <c r="B47" s="61"/>
      <c r="C47" s="62"/>
      <c r="D47" s="62"/>
      <c r="E47" s="62"/>
      <c r="F47" s="62"/>
      <c r="G47" s="62"/>
    </row>
    <row r="48" spans="1:7" ht="15" x14ac:dyDescent="0.25">
      <c r="A48" s="61"/>
      <c r="B48" s="61"/>
      <c r="C48" s="62"/>
      <c r="D48" s="62"/>
      <c r="E48" s="62"/>
      <c r="F48" s="62"/>
      <c r="G48" s="62"/>
    </row>
    <row r="49" spans="1:7" ht="15" x14ac:dyDescent="0.25">
      <c r="A49" s="61"/>
      <c r="B49" s="61"/>
      <c r="C49" s="62"/>
      <c r="D49" s="62"/>
      <c r="E49" s="62"/>
      <c r="F49" s="62"/>
      <c r="G49" s="62"/>
    </row>
    <row r="50" spans="1:7" ht="15" x14ac:dyDescent="0.25">
      <c r="A50" s="61"/>
      <c r="B50" s="61"/>
      <c r="C50" s="62"/>
      <c r="D50" s="62"/>
      <c r="E50" s="62"/>
      <c r="F50" s="62"/>
      <c r="G50" s="62"/>
    </row>
    <row r="51" spans="1:7" ht="15" x14ac:dyDescent="0.25">
      <c r="A51" s="61"/>
      <c r="B51" s="61"/>
      <c r="C51" s="62"/>
      <c r="D51" s="62"/>
      <c r="E51" s="62"/>
      <c r="F51" s="62"/>
      <c r="G51" s="62"/>
    </row>
    <row r="52" spans="1:7" ht="15" x14ac:dyDescent="0.25">
      <c r="A52" s="61"/>
      <c r="B52" s="61"/>
      <c r="C52" s="62"/>
      <c r="D52" s="62"/>
      <c r="E52" s="62"/>
      <c r="F52" s="62"/>
      <c r="G52" s="62"/>
    </row>
    <row r="53" spans="1:7" ht="15" x14ac:dyDescent="0.25">
      <c r="A53" s="61"/>
      <c r="B53" s="61"/>
      <c r="C53" s="62"/>
      <c r="D53" s="62"/>
      <c r="E53" s="62"/>
      <c r="F53" s="62"/>
      <c r="G53" s="62"/>
    </row>
    <row r="54" spans="1:7" ht="15.75" x14ac:dyDescent="0.25">
      <c r="A54" s="63"/>
      <c r="B54" s="63"/>
      <c r="C54" s="62"/>
      <c r="D54" s="62"/>
      <c r="E54" s="62"/>
      <c r="F54" s="62"/>
      <c r="G54" s="62"/>
    </row>
    <row r="55" spans="1:7" ht="15" x14ac:dyDescent="0.2">
      <c r="A55" s="64"/>
      <c r="B55" s="64"/>
      <c r="C55" s="62"/>
      <c r="D55" s="62"/>
      <c r="E55" s="62"/>
      <c r="F55" s="62"/>
      <c r="G55" s="62"/>
    </row>
    <row r="56" spans="1:7" ht="15" x14ac:dyDescent="0.25">
      <c r="A56" s="61"/>
      <c r="B56" s="61"/>
      <c r="C56" s="65"/>
      <c r="D56" s="65"/>
      <c r="E56" s="65"/>
      <c r="F56" s="65"/>
      <c r="G56" s="65"/>
    </row>
    <row r="57" spans="1:7" ht="15" x14ac:dyDescent="0.25">
      <c r="A57" s="61"/>
      <c r="B57" s="61"/>
      <c r="C57" s="62"/>
      <c r="D57" s="62"/>
      <c r="E57" s="62"/>
      <c r="F57" s="62"/>
      <c r="G57" s="62"/>
    </row>
    <row r="58" spans="1:7" ht="15" x14ac:dyDescent="0.25">
      <c r="A58" s="61"/>
      <c r="B58" s="61"/>
      <c r="C58" s="62"/>
      <c r="D58" s="62"/>
      <c r="E58" s="62"/>
      <c r="F58" s="62"/>
      <c r="G58" s="62"/>
    </row>
    <row r="59" spans="1:7" ht="15.75" x14ac:dyDescent="0.25">
      <c r="A59" s="64"/>
      <c r="B59" s="63"/>
      <c r="C59" s="62"/>
      <c r="D59" s="62"/>
      <c r="E59" s="62"/>
      <c r="F59" s="62"/>
      <c r="G59" s="62"/>
    </row>
    <row r="60" spans="1:7" ht="15.75" x14ac:dyDescent="0.25">
      <c r="A60" s="64"/>
      <c r="B60" s="61"/>
      <c r="C60" s="62"/>
      <c r="D60" s="62"/>
      <c r="E60" s="62"/>
      <c r="F60" s="62"/>
      <c r="G60" s="62"/>
    </row>
    <row r="61" spans="1:7" ht="15" x14ac:dyDescent="0.25">
      <c r="A61" s="61"/>
      <c r="B61" s="61"/>
      <c r="C61" s="65"/>
      <c r="D61" s="65"/>
      <c r="E61" s="65"/>
      <c r="F61" s="65"/>
      <c r="G61" s="65"/>
    </row>
    <row r="62" spans="1:7" ht="15" x14ac:dyDescent="0.25">
      <c r="A62" s="61"/>
      <c r="B62" s="61"/>
      <c r="C62" s="65"/>
      <c r="D62" s="65"/>
      <c r="E62" s="65"/>
      <c r="F62" s="65"/>
      <c r="G62" s="65"/>
    </row>
    <row r="63" spans="1:7" ht="15" x14ac:dyDescent="0.25">
      <c r="A63" s="61"/>
      <c r="B63" s="61"/>
      <c r="C63" s="65"/>
      <c r="D63" s="65"/>
      <c r="E63" s="65"/>
      <c r="F63" s="66"/>
      <c r="G63" s="66"/>
    </row>
    <row r="64" spans="1:7" ht="15" x14ac:dyDescent="0.2">
      <c r="A64" s="64"/>
      <c r="B64" s="64"/>
      <c r="C64" s="62"/>
      <c r="D64" s="62"/>
      <c r="E64" s="62"/>
      <c r="F64" s="62"/>
      <c r="G64" s="62"/>
    </row>
    <row r="65" spans="1:7" ht="15.75" x14ac:dyDescent="0.25">
      <c r="A65" s="64"/>
      <c r="B65" s="61"/>
      <c r="C65" s="62"/>
      <c r="D65" s="62"/>
      <c r="E65" s="62"/>
      <c r="F65" s="62"/>
      <c r="G65" s="62"/>
    </row>
    <row r="66" spans="1:7" ht="15" x14ac:dyDescent="0.2">
      <c r="A66" s="64"/>
      <c r="B66" s="64"/>
      <c r="C66" s="62"/>
      <c r="D66" s="62"/>
      <c r="E66" s="62"/>
      <c r="F66" s="62"/>
      <c r="G66" s="62"/>
    </row>
    <row r="67" spans="1:7" ht="15.75" x14ac:dyDescent="0.25">
      <c r="A67" s="61"/>
      <c r="B67" s="64"/>
      <c r="C67" s="62"/>
      <c r="D67" s="62"/>
      <c r="E67" s="62"/>
      <c r="F67" s="62"/>
      <c r="G67" s="62"/>
    </row>
  </sheetData>
  <mergeCells count="10">
    <mergeCell ref="A1:G1"/>
    <mergeCell ref="A2:G2"/>
    <mergeCell ref="A3:A6"/>
    <mergeCell ref="B3:B6"/>
    <mergeCell ref="C3:C6"/>
    <mergeCell ref="D3:E3"/>
    <mergeCell ref="F3:G5"/>
    <mergeCell ref="D4:E4"/>
    <mergeCell ref="D5:D6"/>
    <mergeCell ref="E5:E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G8" sqref="G8"/>
    </sheetView>
  </sheetViews>
  <sheetFormatPr defaultRowHeight="25.5" x14ac:dyDescent="0.35"/>
  <cols>
    <col min="1" max="1" width="11" style="422" customWidth="1"/>
    <col min="2" max="2" width="69.140625" style="422" customWidth="1"/>
    <col min="3" max="3" width="28" style="422" customWidth="1"/>
    <col min="4" max="4" width="33.28515625" style="422" customWidth="1"/>
    <col min="5" max="5" width="30.140625" style="422" customWidth="1"/>
    <col min="6" max="6" width="13.85546875" style="422" customWidth="1"/>
    <col min="7" max="7" width="15.28515625" style="422" customWidth="1"/>
    <col min="8" max="8" width="35.28515625" style="422" bestFit="1" customWidth="1"/>
    <col min="9" max="9" width="27.5703125" style="422" customWidth="1"/>
    <col min="10" max="253" width="9.140625" style="422"/>
    <col min="254" max="254" width="3.42578125" style="422" customWidth="1"/>
    <col min="255" max="255" width="4.140625" style="422" bestFit="1" customWidth="1"/>
    <col min="256" max="256" width="15" style="422" customWidth="1"/>
    <col min="257" max="257" width="18.7109375" style="422" customWidth="1"/>
    <col min="258" max="258" width="16.7109375" style="422" customWidth="1"/>
    <col min="259" max="259" width="20.7109375" style="422" customWidth="1"/>
    <col min="260" max="260" width="16" style="422" bestFit="1" customWidth="1"/>
    <col min="261" max="261" width="10.7109375" style="422" bestFit="1" customWidth="1"/>
    <col min="262" max="509" width="9.140625" style="422"/>
    <col min="510" max="510" width="3.42578125" style="422" customWidth="1"/>
    <col min="511" max="511" width="4.140625" style="422" bestFit="1" customWidth="1"/>
    <col min="512" max="512" width="15" style="422" customWidth="1"/>
    <col min="513" max="513" width="18.7109375" style="422" customWidth="1"/>
    <col min="514" max="514" width="16.7109375" style="422" customWidth="1"/>
    <col min="515" max="515" width="20.7109375" style="422" customWidth="1"/>
    <col min="516" max="516" width="16" style="422" bestFit="1" customWidth="1"/>
    <col min="517" max="517" width="10.7109375" style="422" bestFit="1" customWidth="1"/>
    <col min="518" max="765" width="9.140625" style="422"/>
    <col min="766" max="766" width="3.42578125" style="422" customWidth="1"/>
    <col min="767" max="767" width="4.140625" style="422" bestFit="1" customWidth="1"/>
    <col min="768" max="768" width="15" style="422" customWidth="1"/>
    <col min="769" max="769" width="18.7109375" style="422" customWidth="1"/>
    <col min="770" max="770" width="16.7109375" style="422" customWidth="1"/>
    <col min="771" max="771" width="20.7109375" style="422" customWidth="1"/>
    <col min="772" max="772" width="16" style="422" bestFit="1" customWidth="1"/>
    <col min="773" max="773" width="10.7109375" style="422" bestFit="1" customWidth="1"/>
    <col min="774" max="1021" width="9.140625" style="422"/>
    <col min="1022" max="1022" width="3.42578125" style="422" customWidth="1"/>
    <col min="1023" max="1023" width="4.140625" style="422" bestFit="1" customWidth="1"/>
    <col min="1024" max="1024" width="15" style="422" customWidth="1"/>
    <col min="1025" max="1025" width="18.7109375" style="422" customWidth="1"/>
    <col min="1026" max="1026" width="16.7109375" style="422" customWidth="1"/>
    <col min="1027" max="1027" width="20.7109375" style="422" customWidth="1"/>
    <col min="1028" max="1028" width="16" style="422" bestFit="1" customWidth="1"/>
    <col min="1029" max="1029" width="10.7109375" style="422" bestFit="1" customWidth="1"/>
    <col min="1030" max="1277" width="9.140625" style="422"/>
    <col min="1278" max="1278" width="3.42578125" style="422" customWidth="1"/>
    <col min="1279" max="1279" width="4.140625" style="422" bestFit="1" customWidth="1"/>
    <col min="1280" max="1280" width="15" style="422" customWidth="1"/>
    <col min="1281" max="1281" width="18.7109375" style="422" customWidth="1"/>
    <col min="1282" max="1282" width="16.7109375" style="422" customWidth="1"/>
    <col min="1283" max="1283" width="20.7109375" style="422" customWidth="1"/>
    <col min="1284" max="1284" width="16" style="422" bestFit="1" customWidth="1"/>
    <col min="1285" max="1285" width="10.7109375" style="422" bestFit="1" customWidth="1"/>
    <col min="1286" max="1533" width="9.140625" style="422"/>
    <col min="1534" max="1534" width="3.42578125" style="422" customWidth="1"/>
    <col min="1535" max="1535" width="4.140625" style="422" bestFit="1" customWidth="1"/>
    <col min="1536" max="1536" width="15" style="422" customWidth="1"/>
    <col min="1537" max="1537" width="18.7109375" style="422" customWidth="1"/>
    <col min="1538" max="1538" width="16.7109375" style="422" customWidth="1"/>
    <col min="1539" max="1539" width="20.7109375" style="422" customWidth="1"/>
    <col min="1540" max="1540" width="16" style="422" bestFit="1" customWidth="1"/>
    <col min="1541" max="1541" width="10.7109375" style="422" bestFit="1" customWidth="1"/>
    <col min="1542" max="1789" width="9.140625" style="422"/>
    <col min="1790" max="1790" width="3.42578125" style="422" customWidth="1"/>
    <col min="1791" max="1791" width="4.140625" style="422" bestFit="1" customWidth="1"/>
    <col min="1792" max="1792" width="15" style="422" customWidth="1"/>
    <col min="1793" max="1793" width="18.7109375" style="422" customWidth="1"/>
    <col min="1794" max="1794" width="16.7109375" style="422" customWidth="1"/>
    <col min="1795" max="1795" width="20.7109375" style="422" customWidth="1"/>
    <col min="1796" max="1796" width="16" style="422" bestFit="1" customWidth="1"/>
    <col min="1797" max="1797" width="10.7109375" style="422" bestFit="1" customWidth="1"/>
    <col min="1798" max="2045" width="9.140625" style="422"/>
    <col min="2046" max="2046" width="3.42578125" style="422" customWidth="1"/>
    <col min="2047" max="2047" width="4.140625" style="422" bestFit="1" customWidth="1"/>
    <col min="2048" max="2048" width="15" style="422" customWidth="1"/>
    <col min="2049" max="2049" width="18.7109375" style="422" customWidth="1"/>
    <col min="2050" max="2050" width="16.7109375" style="422" customWidth="1"/>
    <col min="2051" max="2051" width="20.7109375" style="422" customWidth="1"/>
    <col min="2052" max="2052" width="16" style="422" bestFit="1" customWidth="1"/>
    <col min="2053" max="2053" width="10.7109375" style="422" bestFit="1" customWidth="1"/>
    <col min="2054" max="2301" width="9.140625" style="422"/>
    <col min="2302" max="2302" width="3.42578125" style="422" customWidth="1"/>
    <col min="2303" max="2303" width="4.140625" style="422" bestFit="1" customWidth="1"/>
    <col min="2304" max="2304" width="15" style="422" customWidth="1"/>
    <col min="2305" max="2305" width="18.7109375" style="422" customWidth="1"/>
    <col min="2306" max="2306" width="16.7109375" style="422" customWidth="1"/>
    <col min="2307" max="2307" width="20.7109375" style="422" customWidth="1"/>
    <col min="2308" max="2308" width="16" style="422" bestFit="1" customWidth="1"/>
    <col min="2309" max="2309" width="10.7109375" style="422" bestFit="1" customWidth="1"/>
    <col min="2310" max="2557" width="9.140625" style="422"/>
    <col min="2558" max="2558" width="3.42578125" style="422" customWidth="1"/>
    <col min="2559" max="2559" width="4.140625" style="422" bestFit="1" customWidth="1"/>
    <col min="2560" max="2560" width="15" style="422" customWidth="1"/>
    <col min="2561" max="2561" width="18.7109375" style="422" customWidth="1"/>
    <col min="2562" max="2562" width="16.7109375" style="422" customWidth="1"/>
    <col min="2563" max="2563" width="20.7109375" style="422" customWidth="1"/>
    <col min="2564" max="2564" width="16" style="422" bestFit="1" customWidth="1"/>
    <col min="2565" max="2565" width="10.7109375" style="422" bestFit="1" customWidth="1"/>
    <col min="2566" max="2813" width="9.140625" style="422"/>
    <col min="2814" max="2814" width="3.42578125" style="422" customWidth="1"/>
    <col min="2815" max="2815" width="4.140625" style="422" bestFit="1" customWidth="1"/>
    <col min="2816" max="2816" width="15" style="422" customWidth="1"/>
    <col min="2817" max="2817" width="18.7109375" style="422" customWidth="1"/>
    <col min="2818" max="2818" width="16.7109375" style="422" customWidth="1"/>
    <col min="2819" max="2819" width="20.7109375" style="422" customWidth="1"/>
    <col min="2820" max="2820" width="16" style="422" bestFit="1" customWidth="1"/>
    <col min="2821" max="2821" width="10.7109375" style="422" bestFit="1" customWidth="1"/>
    <col min="2822" max="3069" width="9.140625" style="422"/>
    <col min="3070" max="3070" width="3.42578125" style="422" customWidth="1"/>
    <col min="3071" max="3071" width="4.140625" style="422" bestFit="1" customWidth="1"/>
    <col min="3072" max="3072" width="15" style="422" customWidth="1"/>
    <col min="3073" max="3073" width="18.7109375" style="422" customWidth="1"/>
    <col min="3074" max="3074" width="16.7109375" style="422" customWidth="1"/>
    <col min="3075" max="3075" width="20.7109375" style="422" customWidth="1"/>
    <col min="3076" max="3076" width="16" style="422" bestFit="1" customWidth="1"/>
    <col min="3077" max="3077" width="10.7109375" style="422" bestFit="1" customWidth="1"/>
    <col min="3078" max="3325" width="9.140625" style="422"/>
    <col min="3326" max="3326" width="3.42578125" style="422" customWidth="1"/>
    <col min="3327" max="3327" width="4.140625" style="422" bestFit="1" customWidth="1"/>
    <col min="3328" max="3328" width="15" style="422" customWidth="1"/>
    <col min="3329" max="3329" width="18.7109375" style="422" customWidth="1"/>
    <col min="3330" max="3330" width="16.7109375" style="422" customWidth="1"/>
    <col min="3331" max="3331" width="20.7109375" style="422" customWidth="1"/>
    <col min="3332" max="3332" width="16" style="422" bestFit="1" customWidth="1"/>
    <col min="3333" max="3333" width="10.7109375" style="422" bestFit="1" customWidth="1"/>
    <col min="3334" max="3581" width="9.140625" style="422"/>
    <col min="3582" max="3582" width="3.42578125" style="422" customWidth="1"/>
    <col min="3583" max="3583" width="4.140625" style="422" bestFit="1" customWidth="1"/>
    <col min="3584" max="3584" width="15" style="422" customWidth="1"/>
    <col min="3585" max="3585" width="18.7109375" style="422" customWidth="1"/>
    <col min="3586" max="3586" width="16.7109375" style="422" customWidth="1"/>
    <col min="3587" max="3587" width="20.7109375" style="422" customWidth="1"/>
    <col min="3588" max="3588" width="16" style="422" bestFit="1" customWidth="1"/>
    <col min="3589" max="3589" width="10.7109375" style="422" bestFit="1" customWidth="1"/>
    <col min="3590" max="3837" width="9.140625" style="422"/>
    <col min="3838" max="3838" width="3.42578125" style="422" customWidth="1"/>
    <col min="3839" max="3839" width="4.140625" style="422" bestFit="1" customWidth="1"/>
    <col min="3840" max="3840" width="15" style="422" customWidth="1"/>
    <col min="3841" max="3841" width="18.7109375" style="422" customWidth="1"/>
    <col min="3842" max="3842" width="16.7109375" style="422" customWidth="1"/>
    <col min="3843" max="3843" width="20.7109375" style="422" customWidth="1"/>
    <col min="3844" max="3844" width="16" style="422" bestFit="1" customWidth="1"/>
    <col min="3845" max="3845" width="10.7109375" style="422" bestFit="1" customWidth="1"/>
    <col min="3846" max="4093" width="9.140625" style="422"/>
    <col min="4094" max="4094" width="3.42578125" style="422" customWidth="1"/>
    <col min="4095" max="4095" width="4.140625" style="422" bestFit="1" customWidth="1"/>
    <col min="4096" max="4096" width="15" style="422" customWidth="1"/>
    <col min="4097" max="4097" width="18.7109375" style="422" customWidth="1"/>
    <col min="4098" max="4098" width="16.7109375" style="422" customWidth="1"/>
    <col min="4099" max="4099" width="20.7109375" style="422" customWidth="1"/>
    <col min="4100" max="4100" width="16" style="422" bestFit="1" customWidth="1"/>
    <col min="4101" max="4101" width="10.7109375" style="422" bestFit="1" customWidth="1"/>
    <col min="4102" max="4349" width="9.140625" style="422"/>
    <col min="4350" max="4350" width="3.42578125" style="422" customWidth="1"/>
    <col min="4351" max="4351" width="4.140625" style="422" bestFit="1" customWidth="1"/>
    <col min="4352" max="4352" width="15" style="422" customWidth="1"/>
    <col min="4353" max="4353" width="18.7109375" style="422" customWidth="1"/>
    <col min="4354" max="4354" width="16.7109375" style="422" customWidth="1"/>
    <col min="4355" max="4355" width="20.7109375" style="422" customWidth="1"/>
    <col min="4356" max="4356" width="16" style="422" bestFit="1" customWidth="1"/>
    <col min="4357" max="4357" width="10.7109375" style="422" bestFit="1" customWidth="1"/>
    <col min="4358" max="4605" width="9.140625" style="422"/>
    <col min="4606" max="4606" width="3.42578125" style="422" customWidth="1"/>
    <col min="4607" max="4607" width="4.140625" style="422" bestFit="1" customWidth="1"/>
    <col min="4608" max="4608" width="15" style="422" customWidth="1"/>
    <col min="4609" max="4609" width="18.7109375" style="422" customWidth="1"/>
    <col min="4610" max="4610" width="16.7109375" style="422" customWidth="1"/>
    <col min="4611" max="4611" width="20.7109375" style="422" customWidth="1"/>
    <col min="4612" max="4612" width="16" style="422" bestFit="1" customWidth="1"/>
    <col min="4613" max="4613" width="10.7109375" style="422" bestFit="1" customWidth="1"/>
    <col min="4614" max="4861" width="9.140625" style="422"/>
    <col min="4862" max="4862" width="3.42578125" style="422" customWidth="1"/>
    <col min="4863" max="4863" width="4.140625" style="422" bestFit="1" customWidth="1"/>
    <col min="4864" max="4864" width="15" style="422" customWidth="1"/>
    <col min="4865" max="4865" width="18.7109375" style="422" customWidth="1"/>
    <col min="4866" max="4866" width="16.7109375" style="422" customWidth="1"/>
    <col min="4867" max="4867" width="20.7109375" style="422" customWidth="1"/>
    <col min="4868" max="4868" width="16" style="422" bestFit="1" customWidth="1"/>
    <col min="4869" max="4869" width="10.7109375" style="422" bestFit="1" customWidth="1"/>
    <col min="4870" max="5117" width="9.140625" style="422"/>
    <col min="5118" max="5118" width="3.42578125" style="422" customWidth="1"/>
    <col min="5119" max="5119" width="4.140625" style="422" bestFit="1" customWidth="1"/>
    <col min="5120" max="5120" width="15" style="422" customWidth="1"/>
    <col min="5121" max="5121" width="18.7109375" style="422" customWidth="1"/>
    <col min="5122" max="5122" width="16.7109375" style="422" customWidth="1"/>
    <col min="5123" max="5123" width="20.7109375" style="422" customWidth="1"/>
    <col min="5124" max="5124" width="16" style="422" bestFit="1" customWidth="1"/>
    <col min="5125" max="5125" width="10.7109375" style="422" bestFit="1" customWidth="1"/>
    <col min="5126" max="5373" width="9.140625" style="422"/>
    <col min="5374" max="5374" width="3.42578125" style="422" customWidth="1"/>
    <col min="5375" max="5375" width="4.140625" style="422" bestFit="1" customWidth="1"/>
    <col min="5376" max="5376" width="15" style="422" customWidth="1"/>
    <col min="5377" max="5377" width="18.7109375" style="422" customWidth="1"/>
    <col min="5378" max="5378" width="16.7109375" style="422" customWidth="1"/>
    <col min="5379" max="5379" width="20.7109375" style="422" customWidth="1"/>
    <col min="5380" max="5380" width="16" style="422" bestFit="1" customWidth="1"/>
    <col min="5381" max="5381" width="10.7109375" style="422" bestFit="1" customWidth="1"/>
    <col min="5382" max="5629" width="9.140625" style="422"/>
    <col min="5630" max="5630" width="3.42578125" style="422" customWidth="1"/>
    <col min="5631" max="5631" width="4.140625" style="422" bestFit="1" customWidth="1"/>
    <col min="5632" max="5632" width="15" style="422" customWidth="1"/>
    <col min="5633" max="5633" width="18.7109375" style="422" customWidth="1"/>
    <col min="5634" max="5634" width="16.7109375" style="422" customWidth="1"/>
    <col min="5635" max="5635" width="20.7109375" style="422" customWidth="1"/>
    <col min="5636" max="5636" width="16" style="422" bestFit="1" customWidth="1"/>
    <col min="5637" max="5637" width="10.7109375" style="422" bestFit="1" customWidth="1"/>
    <col min="5638" max="5885" width="9.140625" style="422"/>
    <col min="5886" max="5886" width="3.42578125" style="422" customWidth="1"/>
    <col min="5887" max="5887" width="4.140625" style="422" bestFit="1" customWidth="1"/>
    <col min="5888" max="5888" width="15" style="422" customWidth="1"/>
    <col min="5889" max="5889" width="18.7109375" style="422" customWidth="1"/>
    <col min="5890" max="5890" width="16.7109375" style="422" customWidth="1"/>
    <col min="5891" max="5891" width="20.7109375" style="422" customWidth="1"/>
    <col min="5892" max="5892" width="16" style="422" bestFit="1" customWidth="1"/>
    <col min="5893" max="5893" width="10.7109375" style="422" bestFit="1" customWidth="1"/>
    <col min="5894" max="6141" width="9.140625" style="422"/>
    <col min="6142" max="6142" width="3.42578125" style="422" customWidth="1"/>
    <col min="6143" max="6143" width="4.140625" style="422" bestFit="1" customWidth="1"/>
    <col min="6144" max="6144" width="15" style="422" customWidth="1"/>
    <col min="6145" max="6145" width="18.7109375" style="422" customWidth="1"/>
    <col min="6146" max="6146" width="16.7109375" style="422" customWidth="1"/>
    <col min="6147" max="6147" width="20.7109375" style="422" customWidth="1"/>
    <col min="6148" max="6148" width="16" style="422" bestFit="1" customWidth="1"/>
    <col min="6149" max="6149" width="10.7109375" style="422" bestFit="1" customWidth="1"/>
    <col min="6150" max="6397" width="9.140625" style="422"/>
    <col min="6398" max="6398" width="3.42578125" style="422" customWidth="1"/>
    <col min="6399" max="6399" width="4.140625" style="422" bestFit="1" customWidth="1"/>
    <col min="6400" max="6400" width="15" style="422" customWidth="1"/>
    <col min="6401" max="6401" width="18.7109375" style="422" customWidth="1"/>
    <col min="6402" max="6402" width="16.7109375" style="422" customWidth="1"/>
    <col min="6403" max="6403" width="20.7109375" style="422" customWidth="1"/>
    <col min="6404" max="6404" width="16" style="422" bestFit="1" customWidth="1"/>
    <col min="6405" max="6405" width="10.7109375" style="422" bestFit="1" customWidth="1"/>
    <col min="6406" max="6653" width="9.140625" style="422"/>
    <col min="6654" max="6654" width="3.42578125" style="422" customWidth="1"/>
    <col min="6655" max="6655" width="4.140625" style="422" bestFit="1" customWidth="1"/>
    <col min="6656" max="6656" width="15" style="422" customWidth="1"/>
    <col min="6657" max="6657" width="18.7109375" style="422" customWidth="1"/>
    <col min="6658" max="6658" width="16.7109375" style="422" customWidth="1"/>
    <col min="6659" max="6659" width="20.7109375" style="422" customWidth="1"/>
    <col min="6660" max="6660" width="16" style="422" bestFit="1" customWidth="1"/>
    <col min="6661" max="6661" width="10.7109375" style="422" bestFit="1" customWidth="1"/>
    <col min="6662" max="6909" width="9.140625" style="422"/>
    <col min="6910" max="6910" width="3.42578125" style="422" customWidth="1"/>
    <col min="6911" max="6911" width="4.140625" style="422" bestFit="1" customWidth="1"/>
    <col min="6912" max="6912" width="15" style="422" customWidth="1"/>
    <col min="6913" max="6913" width="18.7109375" style="422" customWidth="1"/>
    <col min="6914" max="6914" width="16.7109375" style="422" customWidth="1"/>
    <col min="6915" max="6915" width="20.7109375" style="422" customWidth="1"/>
    <col min="6916" max="6916" width="16" style="422" bestFit="1" customWidth="1"/>
    <col min="6917" max="6917" width="10.7109375" style="422" bestFit="1" customWidth="1"/>
    <col min="6918" max="7165" width="9.140625" style="422"/>
    <col min="7166" max="7166" width="3.42578125" style="422" customWidth="1"/>
    <col min="7167" max="7167" width="4.140625" style="422" bestFit="1" customWidth="1"/>
    <col min="7168" max="7168" width="15" style="422" customWidth="1"/>
    <col min="7169" max="7169" width="18.7109375" style="422" customWidth="1"/>
    <col min="7170" max="7170" width="16.7109375" style="422" customWidth="1"/>
    <col min="7171" max="7171" width="20.7109375" style="422" customWidth="1"/>
    <col min="7172" max="7172" width="16" style="422" bestFit="1" customWidth="1"/>
    <col min="7173" max="7173" width="10.7109375" style="422" bestFit="1" customWidth="1"/>
    <col min="7174" max="7421" width="9.140625" style="422"/>
    <col min="7422" max="7422" width="3.42578125" style="422" customWidth="1"/>
    <col min="7423" max="7423" width="4.140625" style="422" bestFit="1" customWidth="1"/>
    <col min="7424" max="7424" width="15" style="422" customWidth="1"/>
    <col min="7425" max="7425" width="18.7109375" style="422" customWidth="1"/>
    <col min="7426" max="7426" width="16.7109375" style="422" customWidth="1"/>
    <col min="7427" max="7427" width="20.7109375" style="422" customWidth="1"/>
    <col min="7428" max="7428" width="16" style="422" bestFit="1" customWidth="1"/>
    <col min="7429" max="7429" width="10.7109375" style="422" bestFit="1" customWidth="1"/>
    <col min="7430" max="7677" width="9.140625" style="422"/>
    <col min="7678" max="7678" width="3.42578125" style="422" customWidth="1"/>
    <col min="7679" max="7679" width="4.140625" style="422" bestFit="1" customWidth="1"/>
    <col min="7680" max="7680" width="15" style="422" customWidth="1"/>
    <col min="7681" max="7681" width="18.7109375" style="422" customWidth="1"/>
    <col min="7682" max="7682" width="16.7109375" style="422" customWidth="1"/>
    <col min="7683" max="7683" width="20.7109375" style="422" customWidth="1"/>
    <col min="7684" max="7684" width="16" style="422" bestFit="1" customWidth="1"/>
    <col min="7685" max="7685" width="10.7109375" style="422" bestFit="1" customWidth="1"/>
    <col min="7686" max="7933" width="9.140625" style="422"/>
    <col min="7934" max="7934" width="3.42578125" style="422" customWidth="1"/>
    <col min="7935" max="7935" width="4.140625" style="422" bestFit="1" customWidth="1"/>
    <col min="7936" max="7936" width="15" style="422" customWidth="1"/>
    <col min="7937" max="7937" width="18.7109375" style="422" customWidth="1"/>
    <col min="7938" max="7938" width="16.7109375" style="422" customWidth="1"/>
    <col min="7939" max="7939" width="20.7109375" style="422" customWidth="1"/>
    <col min="7940" max="7940" width="16" style="422" bestFit="1" customWidth="1"/>
    <col min="7941" max="7941" width="10.7109375" style="422" bestFit="1" customWidth="1"/>
    <col min="7942" max="8189" width="9.140625" style="422"/>
    <col min="8190" max="8190" width="3.42578125" style="422" customWidth="1"/>
    <col min="8191" max="8191" width="4.140625" style="422" bestFit="1" customWidth="1"/>
    <col min="8192" max="8192" width="15" style="422" customWidth="1"/>
    <col min="8193" max="8193" width="18.7109375" style="422" customWidth="1"/>
    <col min="8194" max="8194" width="16.7109375" style="422" customWidth="1"/>
    <col min="8195" max="8195" width="20.7109375" style="422" customWidth="1"/>
    <col min="8196" max="8196" width="16" style="422" bestFit="1" customWidth="1"/>
    <col min="8197" max="8197" width="10.7109375" style="422" bestFit="1" customWidth="1"/>
    <col min="8198" max="8445" width="9.140625" style="422"/>
    <col min="8446" max="8446" width="3.42578125" style="422" customWidth="1"/>
    <col min="8447" max="8447" width="4.140625" style="422" bestFit="1" customWidth="1"/>
    <col min="8448" max="8448" width="15" style="422" customWidth="1"/>
    <col min="8449" max="8449" width="18.7109375" style="422" customWidth="1"/>
    <col min="8450" max="8450" width="16.7109375" style="422" customWidth="1"/>
    <col min="8451" max="8451" width="20.7109375" style="422" customWidth="1"/>
    <col min="8452" max="8452" width="16" style="422" bestFit="1" customWidth="1"/>
    <col min="8453" max="8453" width="10.7109375" style="422" bestFit="1" customWidth="1"/>
    <col min="8454" max="8701" width="9.140625" style="422"/>
    <col min="8702" max="8702" width="3.42578125" style="422" customWidth="1"/>
    <col min="8703" max="8703" width="4.140625" style="422" bestFit="1" customWidth="1"/>
    <col min="8704" max="8704" width="15" style="422" customWidth="1"/>
    <col min="8705" max="8705" width="18.7109375" style="422" customWidth="1"/>
    <col min="8706" max="8706" width="16.7109375" style="422" customWidth="1"/>
    <col min="8707" max="8707" width="20.7109375" style="422" customWidth="1"/>
    <col min="8708" max="8708" width="16" style="422" bestFit="1" customWidth="1"/>
    <col min="8709" max="8709" width="10.7109375" style="422" bestFit="1" customWidth="1"/>
    <col min="8710" max="8957" width="9.140625" style="422"/>
    <col min="8958" max="8958" width="3.42578125" style="422" customWidth="1"/>
    <col min="8959" max="8959" width="4.140625" style="422" bestFit="1" customWidth="1"/>
    <col min="8960" max="8960" width="15" style="422" customWidth="1"/>
    <col min="8961" max="8961" width="18.7109375" style="422" customWidth="1"/>
    <col min="8962" max="8962" width="16.7109375" style="422" customWidth="1"/>
    <col min="8963" max="8963" width="20.7109375" style="422" customWidth="1"/>
    <col min="8964" max="8964" width="16" style="422" bestFit="1" customWidth="1"/>
    <col min="8965" max="8965" width="10.7109375" style="422" bestFit="1" customWidth="1"/>
    <col min="8966" max="9213" width="9.140625" style="422"/>
    <col min="9214" max="9214" width="3.42578125" style="422" customWidth="1"/>
    <col min="9215" max="9215" width="4.140625" style="422" bestFit="1" customWidth="1"/>
    <col min="9216" max="9216" width="15" style="422" customWidth="1"/>
    <col min="9217" max="9217" width="18.7109375" style="422" customWidth="1"/>
    <col min="9218" max="9218" width="16.7109375" style="422" customWidth="1"/>
    <col min="9219" max="9219" width="20.7109375" style="422" customWidth="1"/>
    <col min="9220" max="9220" width="16" style="422" bestFit="1" customWidth="1"/>
    <col min="9221" max="9221" width="10.7109375" style="422" bestFit="1" customWidth="1"/>
    <col min="9222" max="9469" width="9.140625" style="422"/>
    <col min="9470" max="9470" width="3.42578125" style="422" customWidth="1"/>
    <col min="9471" max="9471" width="4.140625" style="422" bestFit="1" customWidth="1"/>
    <col min="9472" max="9472" width="15" style="422" customWidth="1"/>
    <col min="9473" max="9473" width="18.7109375" style="422" customWidth="1"/>
    <col min="9474" max="9474" width="16.7109375" style="422" customWidth="1"/>
    <col min="9475" max="9475" width="20.7109375" style="422" customWidth="1"/>
    <col min="9476" max="9476" width="16" style="422" bestFit="1" customWidth="1"/>
    <col min="9477" max="9477" width="10.7109375" style="422" bestFit="1" customWidth="1"/>
    <col min="9478" max="9725" width="9.140625" style="422"/>
    <col min="9726" max="9726" width="3.42578125" style="422" customWidth="1"/>
    <col min="9727" max="9727" width="4.140625" style="422" bestFit="1" customWidth="1"/>
    <col min="9728" max="9728" width="15" style="422" customWidth="1"/>
    <col min="9729" max="9729" width="18.7109375" style="422" customWidth="1"/>
    <col min="9730" max="9730" width="16.7109375" style="422" customWidth="1"/>
    <col min="9731" max="9731" width="20.7109375" style="422" customWidth="1"/>
    <col min="9732" max="9732" width="16" style="422" bestFit="1" customWidth="1"/>
    <col min="9733" max="9733" width="10.7109375" style="422" bestFit="1" customWidth="1"/>
    <col min="9734" max="9981" width="9.140625" style="422"/>
    <col min="9982" max="9982" width="3.42578125" style="422" customWidth="1"/>
    <col min="9983" max="9983" width="4.140625" style="422" bestFit="1" customWidth="1"/>
    <col min="9984" max="9984" width="15" style="422" customWidth="1"/>
    <col min="9985" max="9985" width="18.7109375" style="422" customWidth="1"/>
    <col min="9986" max="9986" width="16.7109375" style="422" customWidth="1"/>
    <col min="9987" max="9987" width="20.7109375" style="422" customWidth="1"/>
    <col min="9988" max="9988" width="16" style="422" bestFit="1" customWidth="1"/>
    <col min="9989" max="9989" width="10.7109375" style="422" bestFit="1" customWidth="1"/>
    <col min="9990" max="10237" width="9.140625" style="422"/>
    <col min="10238" max="10238" width="3.42578125" style="422" customWidth="1"/>
    <col min="10239" max="10239" width="4.140625" style="422" bestFit="1" customWidth="1"/>
    <col min="10240" max="10240" width="15" style="422" customWidth="1"/>
    <col min="10241" max="10241" width="18.7109375" style="422" customWidth="1"/>
    <col min="10242" max="10242" width="16.7109375" style="422" customWidth="1"/>
    <col min="10243" max="10243" width="20.7109375" style="422" customWidth="1"/>
    <col min="10244" max="10244" width="16" style="422" bestFit="1" customWidth="1"/>
    <col min="10245" max="10245" width="10.7109375" style="422" bestFit="1" customWidth="1"/>
    <col min="10246" max="10493" width="9.140625" style="422"/>
    <col min="10494" max="10494" width="3.42578125" style="422" customWidth="1"/>
    <col min="10495" max="10495" width="4.140625" style="422" bestFit="1" customWidth="1"/>
    <col min="10496" max="10496" width="15" style="422" customWidth="1"/>
    <col min="10497" max="10497" width="18.7109375" style="422" customWidth="1"/>
    <col min="10498" max="10498" width="16.7109375" style="422" customWidth="1"/>
    <col min="10499" max="10499" width="20.7109375" style="422" customWidth="1"/>
    <col min="10500" max="10500" width="16" style="422" bestFit="1" customWidth="1"/>
    <col min="10501" max="10501" width="10.7109375" style="422" bestFit="1" customWidth="1"/>
    <col min="10502" max="10749" width="9.140625" style="422"/>
    <col min="10750" max="10750" width="3.42578125" style="422" customWidth="1"/>
    <col min="10751" max="10751" width="4.140625" style="422" bestFit="1" customWidth="1"/>
    <col min="10752" max="10752" width="15" style="422" customWidth="1"/>
    <col min="10753" max="10753" width="18.7109375" style="422" customWidth="1"/>
    <col min="10754" max="10754" width="16.7109375" style="422" customWidth="1"/>
    <col min="10755" max="10755" width="20.7109375" style="422" customWidth="1"/>
    <col min="10756" max="10756" width="16" style="422" bestFit="1" customWidth="1"/>
    <col min="10757" max="10757" width="10.7109375" style="422" bestFit="1" customWidth="1"/>
    <col min="10758" max="11005" width="9.140625" style="422"/>
    <col min="11006" max="11006" width="3.42578125" style="422" customWidth="1"/>
    <col min="11007" max="11007" width="4.140625" style="422" bestFit="1" customWidth="1"/>
    <col min="11008" max="11008" width="15" style="422" customWidth="1"/>
    <col min="11009" max="11009" width="18.7109375" style="422" customWidth="1"/>
    <col min="11010" max="11010" width="16.7109375" style="422" customWidth="1"/>
    <col min="11011" max="11011" width="20.7109375" style="422" customWidth="1"/>
    <col min="11012" max="11012" width="16" style="422" bestFit="1" customWidth="1"/>
    <col min="11013" max="11013" width="10.7109375" style="422" bestFit="1" customWidth="1"/>
    <col min="11014" max="11261" width="9.140625" style="422"/>
    <col min="11262" max="11262" width="3.42578125" style="422" customWidth="1"/>
    <col min="11263" max="11263" width="4.140625" style="422" bestFit="1" customWidth="1"/>
    <col min="11264" max="11264" width="15" style="422" customWidth="1"/>
    <col min="11265" max="11265" width="18.7109375" style="422" customWidth="1"/>
    <col min="11266" max="11266" width="16.7109375" style="422" customWidth="1"/>
    <col min="11267" max="11267" width="20.7109375" style="422" customWidth="1"/>
    <col min="11268" max="11268" width="16" style="422" bestFit="1" customWidth="1"/>
    <col min="11269" max="11269" width="10.7109375" style="422" bestFit="1" customWidth="1"/>
    <col min="11270" max="11517" width="9.140625" style="422"/>
    <col min="11518" max="11518" width="3.42578125" style="422" customWidth="1"/>
    <col min="11519" max="11519" width="4.140625" style="422" bestFit="1" customWidth="1"/>
    <col min="11520" max="11520" width="15" style="422" customWidth="1"/>
    <col min="11521" max="11521" width="18.7109375" style="422" customWidth="1"/>
    <col min="11522" max="11522" width="16.7109375" style="422" customWidth="1"/>
    <col min="11523" max="11523" width="20.7109375" style="422" customWidth="1"/>
    <col min="11524" max="11524" width="16" style="422" bestFit="1" customWidth="1"/>
    <col min="11525" max="11525" width="10.7109375" style="422" bestFit="1" customWidth="1"/>
    <col min="11526" max="11773" width="9.140625" style="422"/>
    <col min="11774" max="11774" width="3.42578125" style="422" customWidth="1"/>
    <col min="11775" max="11775" width="4.140625" style="422" bestFit="1" customWidth="1"/>
    <col min="11776" max="11776" width="15" style="422" customWidth="1"/>
    <col min="11777" max="11777" width="18.7109375" style="422" customWidth="1"/>
    <col min="11778" max="11778" width="16.7109375" style="422" customWidth="1"/>
    <col min="11779" max="11779" width="20.7109375" style="422" customWidth="1"/>
    <col min="11780" max="11780" width="16" style="422" bestFit="1" customWidth="1"/>
    <col min="11781" max="11781" width="10.7109375" style="422" bestFit="1" customWidth="1"/>
    <col min="11782" max="12029" width="9.140625" style="422"/>
    <col min="12030" max="12030" width="3.42578125" style="422" customWidth="1"/>
    <col min="12031" max="12031" width="4.140625" style="422" bestFit="1" customWidth="1"/>
    <col min="12032" max="12032" width="15" style="422" customWidth="1"/>
    <col min="12033" max="12033" width="18.7109375" style="422" customWidth="1"/>
    <col min="12034" max="12034" width="16.7109375" style="422" customWidth="1"/>
    <col min="12035" max="12035" width="20.7109375" style="422" customWidth="1"/>
    <col min="12036" max="12036" width="16" style="422" bestFit="1" customWidth="1"/>
    <col min="12037" max="12037" width="10.7109375" style="422" bestFit="1" customWidth="1"/>
    <col min="12038" max="12285" width="9.140625" style="422"/>
    <col min="12286" max="12286" width="3.42578125" style="422" customWidth="1"/>
    <col min="12287" max="12287" width="4.140625" style="422" bestFit="1" customWidth="1"/>
    <col min="12288" max="12288" width="15" style="422" customWidth="1"/>
    <col min="12289" max="12289" width="18.7109375" style="422" customWidth="1"/>
    <col min="12290" max="12290" width="16.7109375" style="422" customWidth="1"/>
    <col min="12291" max="12291" width="20.7109375" style="422" customWidth="1"/>
    <col min="12292" max="12292" width="16" style="422" bestFit="1" customWidth="1"/>
    <col min="12293" max="12293" width="10.7109375" style="422" bestFit="1" customWidth="1"/>
    <col min="12294" max="12541" width="9.140625" style="422"/>
    <col min="12542" max="12542" width="3.42578125" style="422" customWidth="1"/>
    <col min="12543" max="12543" width="4.140625" style="422" bestFit="1" customWidth="1"/>
    <col min="12544" max="12544" width="15" style="422" customWidth="1"/>
    <col min="12545" max="12545" width="18.7109375" style="422" customWidth="1"/>
    <col min="12546" max="12546" width="16.7109375" style="422" customWidth="1"/>
    <col min="12547" max="12547" width="20.7109375" style="422" customWidth="1"/>
    <col min="12548" max="12548" width="16" style="422" bestFit="1" customWidth="1"/>
    <col min="12549" max="12549" width="10.7109375" style="422" bestFit="1" customWidth="1"/>
    <col min="12550" max="12797" width="9.140625" style="422"/>
    <col min="12798" max="12798" width="3.42578125" style="422" customWidth="1"/>
    <col min="12799" max="12799" width="4.140625" style="422" bestFit="1" customWidth="1"/>
    <col min="12800" max="12800" width="15" style="422" customWidth="1"/>
    <col min="12801" max="12801" width="18.7109375" style="422" customWidth="1"/>
    <col min="12802" max="12802" width="16.7109375" style="422" customWidth="1"/>
    <col min="12803" max="12803" width="20.7109375" style="422" customWidth="1"/>
    <col min="12804" max="12804" width="16" style="422" bestFit="1" customWidth="1"/>
    <col min="12805" max="12805" width="10.7109375" style="422" bestFit="1" customWidth="1"/>
    <col min="12806" max="13053" width="9.140625" style="422"/>
    <col min="13054" max="13054" width="3.42578125" style="422" customWidth="1"/>
    <col min="13055" max="13055" width="4.140625" style="422" bestFit="1" customWidth="1"/>
    <col min="13056" max="13056" width="15" style="422" customWidth="1"/>
    <col min="13057" max="13057" width="18.7109375" style="422" customWidth="1"/>
    <col min="13058" max="13058" width="16.7109375" style="422" customWidth="1"/>
    <col min="13059" max="13059" width="20.7109375" style="422" customWidth="1"/>
    <col min="13060" max="13060" width="16" style="422" bestFit="1" customWidth="1"/>
    <col min="13061" max="13061" width="10.7109375" style="422" bestFit="1" customWidth="1"/>
    <col min="13062" max="13309" width="9.140625" style="422"/>
    <col min="13310" max="13310" width="3.42578125" style="422" customWidth="1"/>
    <col min="13311" max="13311" width="4.140625" style="422" bestFit="1" customWidth="1"/>
    <col min="13312" max="13312" width="15" style="422" customWidth="1"/>
    <col min="13313" max="13313" width="18.7109375" style="422" customWidth="1"/>
    <col min="13314" max="13314" width="16.7109375" style="422" customWidth="1"/>
    <col min="13315" max="13315" width="20.7109375" style="422" customWidth="1"/>
    <col min="13316" max="13316" width="16" style="422" bestFit="1" customWidth="1"/>
    <col min="13317" max="13317" width="10.7109375" style="422" bestFit="1" customWidth="1"/>
    <col min="13318" max="13565" width="9.140625" style="422"/>
    <col min="13566" max="13566" width="3.42578125" style="422" customWidth="1"/>
    <col min="13567" max="13567" width="4.140625" style="422" bestFit="1" customWidth="1"/>
    <col min="13568" max="13568" width="15" style="422" customWidth="1"/>
    <col min="13569" max="13569" width="18.7109375" style="422" customWidth="1"/>
    <col min="13570" max="13570" width="16.7109375" style="422" customWidth="1"/>
    <col min="13571" max="13571" width="20.7109375" style="422" customWidth="1"/>
    <col min="13572" max="13572" width="16" style="422" bestFit="1" customWidth="1"/>
    <col min="13573" max="13573" width="10.7109375" style="422" bestFit="1" customWidth="1"/>
    <col min="13574" max="13821" width="9.140625" style="422"/>
    <col min="13822" max="13822" width="3.42578125" style="422" customWidth="1"/>
    <col min="13823" max="13823" width="4.140625" style="422" bestFit="1" customWidth="1"/>
    <col min="13824" max="13824" width="15" style="422" customWidth="1"/>
    <col min="13825" max="13825" width="18.7109375" style="422" customWidth="1"/>
    <col min="13826" max="13826" width="16.7109375" style="422" customWidth="1"/>
    <col min="13827" max="13827" width="20.7109375" style="422" customWidth="1"/>
    <col min="13828" max="13828" width="16" style="422" bestFit="1" customWidth="1"/>
    <col min="13829" max="13829" width="10.7109375" style="422" bestFit="1" customWidth="1"/>
    <col min="13830" max="14077" width="9.140625" style="422"/>
    <col min="14078" max="14078" width="3.42578125" style="422" customWidth="1"/>
    <col min="14079" max="14079" width="4.140625" style="422" bestFit="1" customWidth="1"/>
    <col min="14080" max="14080" width="15" style="422" customWidth="1"/>
    <col min="14081" max="14081" width="18.7109375" style="422" customWidth="1"/>
    <col min="14082" max="14082" width="16.7109375" style="422" customWidth="1"/>
    <col min="14083" max="14083" width="20.7109375" style="422" customWidth="1"/>
    <col min="14084" max="14084" width="16" style="422" bestFit="1" customWidth="1"/>
    <col min="14085" max="14085" width="10.7109375" style="422" bestFit="1" customWidth="1"/>
    <col min="14086" max="14333" width="9.140625" style="422"/>
    <col min="14334" max="14334" width="3.42578125" style="422" customWidth="1"/>
    <col min="14335" max="14335" width="4.140625" style="422" bestFit="1" customWidth="1"/>
    <col min="14336" max="14336" width="15" style="422" customWidth="1"/>
    <col min="14337" max="14337" width="18.7109375" style="422" customWidth="1"/>
    <col min="14338" max="14338" width="16.7109375" style="422" customWidth="1"/>
    <col min="14339" max="14339" width="20.7109375" style="422" customWidth="1"/>
    <col min="14340" max="14340" width="16" style="422" bestFit="1" customWidth="1"/>
    <col min="14341" max="14341" width="10.7109375" style="422" bestFit="1" customWidth="1"/>
    <col min="14342" max="14589" width="9.140625" style="422"/>
    <col min="14590" max="14590" width="3.42578125" style="422" customWidth="1"/>
    <col min="14591" max="14591" width="4.140625" style="422" bestFit="1" customWidth="1"/>
    <col min="14592" max="14592" width="15" style="422" customWidth="1"/>
    <col min="14593" max="14593" width="18.7109375" style="422" customWidth="1"/>
    <col min="14594" max="14594" width="16.7109375" style="422" customWidth="1"/>
    <col min="14595" max="14595" width="20.7109375" style="422" customWidth="1"/>
    <col min="14596" max="14596" width="16" style="422" bestFit="1" customWidth="1"/>
    <col min="14597" max="14597" width="10.7109375" style="422" bestFit="1" customWidth="1"/>
    <col min="14598" max="14845" width="9.140625" style="422"/>
    <col min="14846" max="14846" width="3.42578125" style="422" customWidth="1"/>
    <col min="14847" max="14847" width="4.140625" style="422" bestFit="1" customWidth="1"/>
    <col min="14848" max="14848" width="15" style="422" customWidth="1"/>
    <col min="14849" max="14849" width="18.7109375" style="422" customWidth="1"/>
    <col min="14850" max="14850" width="16.7109375" style="422" customWidth="1"/>
    <col min="14851" max="14851" width="20.7109375" style="422" customWidth="1"/>
    <col min="14852" max="14852" width="16" style="422" bestFit="1" customWidth="1"/>
    <col min="14853" max="14853" width="10.7109375" style="422" bestFit="1" customWidth="1"/>
    <col min="14854" max="15101" width="9.140625" style="422"/>
    <col min="15102" max="15102" width="3.42578125" style="422" customWidth="1"/>
    <col min="15103" max="15103" width="4.140625" style="422" bestFit="1" customWidth="1"/>
    <col min="15104" max="15104" width="15" style="422" customWidth="1"/>
    <col min="15105" max="15105" width="18.7109375" style="422" customWidth="1"/>
    <col min="15106" max="15106" width="16.7109375" style="422" customWidth="1"/>
    <col min="15107" max="15107" width="20.7109375" style="422" customWidth="1"/>
    <col min="15108" max="15108" width="16" style="422" bestFit="1" customWidth="1"/>
    <col min="15109" max="15109" width="10.7109375" style="422" bestFit="1" customWidth="1"/>
    <col min="15110" max="15357" width="9.140625" style="422"/>
    <col min="15358" max="15358" width="3.42578125" style="422" customWidth="1"/>
    <col min="15359" max="15359" width="4.140625" style="422" bestFit="1" customWidth="1"/>
    <col min="15360" max="15360" width="15" style="422" customWidth="1"/>
    <col min="15361" max="15361" width="18.7109375" style="422" customWidth="1"/>
    <col min="15362" max="15362" width="16.7109375" style="422" customWidth="1"/>
    <col min="15363" max="15363" width="20.7109375" style="422" customWidth="1"/>
    <col min="15364" max="15364" width="16" style="422" bestFit="1" customWidth="1"/>
    <col min="15365" max="15365" width="10.7109375" style="422" bestFit="1" customWidth="1"/>
    <col min="15366" max="15613" width="9.140625" style="422"/>
    <col min="15614" max="15614" width="3.42578125" style="422" customWidth="1"/>
    <col min="15615" max="15615" width="4.140625" style="422" bestFit="1" customWidth="1"/>
    <col min="15616" max="15616" width="15" style="422" customWidth="1"/>
    <col min="15617" max="15617" width="18.7109375" style="422" customWidth="1"/>
    <col min="15618" max="15618" width="16.7109375" style="422" customWidth="1"/>
    <col min="15619" max="15619" width="20.7109375" style="422" customWidth="1"/>
    <col min="15620" max="15620" width="16" style="422" bestFit="1" customWidth="1"/>
    <col min="15621" max="15621" width="10.7109375" style="422" bestFit="1" customWidth="1"/>
    <col min="15622" max="15869" width="9.140625" style="422"/>
    <col min="15870" max="15870" width="3.42578125" style="422" customWidth="1"/>
    <col min="15871" max="15871" width="4.140625" style="422" bestFit="1" customWidth="1"/>
    <col min="15872" max="15872" width="15" style="422" customWidth="1"/>
    <col min="15873" max="15873" width="18.7109375" style="422" customWidth="1"/>
    <col min="15874" max="15874" width="16.7109375" style="422" customWidth="1"/>
    <col min="15875" max="15875" width="20.7109375" style="422" customWidth="1"/>
    <col min="15876" max="15876" width="16" style="422" bestFit="1" customWidth="1"/>
    <col min="15877" max="15877" width="10.7109375" style="422" bestFit="1" customWidth="1"/>
    <col min="15878" max="16125" width="9.140625" style="422"/>
    <col min="16126" max="16126" width="3.42578125" style="422" customWidth="1"/>
    <col min="16127" max="16127" width="4.140625" style="422" bestFit="1" customWidth="1"/>
    <col min="16128" max="16128" width="15" style="422" customWidth="1"/>
    <col min="16129" max="16129" width="18.7109375" style="422" customWidth="1"/>
    <col min="16130" max="16130" width="16.7109375" style="422" customWidth="1"/>
    <col min="16131" max="16131" width="20.7109375" style="422" customWidth="1"/>
    <col min="16132" max="16132" width="16" style="422" bestFit="1" customWidth="1"/>
    <col min="16133" max="16133" width="10.7109375" style="422" bestFit="1" customWidth="1"/>
    <col min="16134" max="16384" width="9.140625" style="422"/>
  </cols>
  <sheetData>
    <row r="1" spans="1:5" ht="41.25" x14ac:dyDescent="0.35">
      <c r="A1" s="1151" t="s">
        <v>486</v>
      </c>
      <c r="B1" s="1152"/>
      <c r="C1" s="1152"/>
      <c r="D1" s="1152"/>
      <c r="E1" s="1153"/>
    </row>
    <row r="2" spans="1:5" ht="30" x14ac:dyDescent="0.4">
      <c r="A2" s="1154" t="s">
        <v>365</v>
      </c>
      <c r="B2" s="1156" t="s">
        <v>487</v>
      </c>
      <c r="C2" s="1158" t="s">
        <v>488</v>
      </c>
      <c r="D2" s="1159"/>
      <c r="E2" s="1160"/>
    </row>
    <row r="3" spans="1:5" ht="26.25" x14ac:dyDescent="0.35">
      <c r="A3" s="1155"/>
      <c r="B3" s="1157"/>
      <c r="C3" s="423" t="s">
        <v>489</v>
      </c>
      <c r="D3" s="423" t="s">
        <v>490</v>
      </c>
      <c r="E3" s="423" t="s">
        <v>491</v>
      </c>
    </row>
    <row r="4" spans="1:5" ht="30" x14ac:dyDescent="0.4">
      <c r="A4" s="424">
        <v>1</v>
      </c>
      <c r="B4" s="425" t="s">
        <v>492</v>
      </c>
      <c r="C4" s="426">
        <v>16573.93</v>
      </c>
      <c r="D4" s="426">
        <v>6637.0949000000001</v>
      </c>
      <c r="E4" s="427">
        <f t="shared" ref="E4:E34" si="0">D4/C4*100</f>
        <v>40.045389958808805</v>
      </c>
    </row>
    <row r="5" spans="1:5" ht="30" x14ac:dyDescent="0.4">
      <c r="A5" s="424">
        <v>2</v>
      </c>
      <c r="B5" s="425" t="s">
        <v>493</v>
      </c>
      <c r="C5" s="426">
        <v>24620.434700000002</v>
      </c>
      <c r="D5" s="426">
        <v>12209.073599999998</v>
      </c>
      <c r="E5" s="427">
        <f t="shared" si="0"/>
        <v>49.58918779772803</v>
      </c>
    </row>
    <row r="6" spans="1:5" ht="30" x14ac:dyDescent="0.4">
      <c r="A6" s="424">
        <v>3</v>
      </c>
      <c r="B6" s="425" t="s">
        <v>494</v>
      </c>
      <c r="C6" s="426">
        <v>51012.3</v>
      </c>
      <c r="D6" s="426">
        <v>29781.03</v>
      </c>
      <c r="E6" s="427">
        <f t="shared" si="0"/>
        <v>58.380096564946093</v>
      </c>
    </row>
    <row r="7" spans="1:5" ht="30" x14ac:dyDescent="0.4">
      <c r="A7" s="424">
        <v>4</v>
      </c>
      <c r="B7" s="425" t="s">
        <v>495</v>
      </c>
      <c r="C7" s="426">
        <v>26851.763500000001</v>
      </c>
      <c r="D7" s="426">
        <v>16120.3297</v>
      </c>
      <c r="E7" s="427">
        <f t="shared" si="0"/>
        <v>60.034528830853141</v>
      </c>
    </row>
    <row r="8" spans="1:5" ht="30" x14ac:dyDescent="0.4">
      <c r="A8" s="424">
        <v>5</v>
      </c>
      <c r="B8" s="425" t="s">
        <v>496</v>
      </c>
      <c r="C8" s="426">
        <v>39796.94</v>
      </c>
      <c r="D8" s="426">
        <v>24816.240000000002</v>
      </c>
      <c r="E8" s="427">
        <f t="shared" si="0"/>
        <v>62.357156102956658</v>
      </c>
    </row>
    <row r="9" spans="1:5" ht="30" x14ac:dyDescent="0.4">
      <c r="A9" s="424">
        <v>6</v>
      </c>
      <c r="B9" s="425" t="s">
        <v>497</v>
      </c>
      <c r="C9" s="426">
        <v>16660.920300000002</v>
      </c>
      <c r="D9" s="426">
        <v>10419.0931</v>
      </c>
      <c r="E9" s="427">
        <f t="shared" si="0"/>
        <v>62.536119928501186</v>
      </c>
    </row>
    <row r="10" spans="1:5" ht="30" x14ac:dyDescent="0.4">
      <c r="A10" s="424">
        <v>7</v>
      </c>
      <c r="B10" s="425" t="s">
        <v>498</v>
      </c>
      <c r="C10" s="426">
        <v>17205.63</v>
      </c>
      <c r="D10" s="426">
        <v>11746.98</v>
      </c>
      <c r="E10" s="427">
        <f t="shared" si="0"/>
        <v>68.274047506542914</v>
      </c>
    </row>
    <row r="11" spans="1:5" ht="30" x14ac:dyDescent="0.4">
      <c r="A11" s="424">
        <v>8</v>
      </c>
      <c r="B11" s="425" t="s">
        <v>499</v>
      </c>
      <c r="C11" s="426">
        <v>11332.71</v>
      </c>
      <c r="D11" s="426">
        <v>7881.86</v>
      </c>
      <c r="E11" s="427">
        <f t="shared" si="0"/>
        <v>69.549648760093575</v>
      </c>
    </row>
    <row r="12" spans="1:5" ht="30" x14ac:dyDescent="0.4">
      <c r="A12" s="424">
        <v>9</v>
      </c>
      <c r="B12" s="425" t="s">
        <v>500</v>
      </c>
      <c r="C12" s="426">
        <v>34144.718888293995</v>
      </c>
      <c r="D12" s="426">
        <v>24421.794741439997</v>
      </c>
      <c r="E12" s="427">
        <f t="shared" si="0"/>
        <v>71.524369028595643</v>
      </c>
    </row>
    <row r="13" spans="1:5" ht="30" x14ac:dyDescent="0.4">
      <c r="A13" s="424">
        <v>10</v>
      </c>
      <c r="B13" s="425" t="s">
        <v>501</v>
      </c>
      <c r="C13" s="426">
        <v>653435.36846686585</v>
      </c>
      <c r="D13" s="426">
        <v>468261.59730992303</v>
      </c>
      <c r="E13" s="427">
        <f t="shared" si="0"/>
        <v>71.66150164301483</v>
      </c>
    </row>
    <row r="14" spans="1:5" ht="30" x14ac:dyDescent="0.4">
      <c r="A14" s="424">
        <v>11</v>
      </c>
      <c r="B14" s="425" t="s">
        <v>502</v>
      </c>
      <c r="C14" s="426">
        <v>19282.849999999999</v>
      </c>
      <c r="D14" s="426">
        <v>13952.86</v>
      </c>
      <c r="E14" s="427">
        <f t="shared" si="0"/>
        <v>72.358909601018524</v>
      </c>
    </row>
    <row r="15" spans="1:5" ht="30" x14ac:dyDescent="0.4">
      <c r="A15" s="424">
        <v>12</v>
      </c>
      <c r="B15" s="425" t="s">
        <v>503</v>
      </c>
      <c r="C15" s="426">
        <v>6829.48</v>
      </c>
      <c r="D15" s="426">
        <v>5104.8900000000003</v>
      </c>
      <c r="E15" s="427">
        <f t="shared" si="0"/>
        <v>74.747857816407702</v>
      </c>
    </row>
    <row r="16" spans="1:5" ht="30" x14ac:dyDescent="0.4">
      <c r="A16" s="424">
        <v>13</v>
      </c>
      <c r="B16" s="425" t="s">
        <v>504</v>
      </c>
      <c r="C16" s="426">
        <v>5732.7392999999993</v>
      </c>
      <c r="D16" s="426">
        <v>4576.6377999999995</v>
      </c>
      <c r="E16" s="427">
        <f t="shared" si="0"/>
        <v>79.833349477447896</v>
      </c>
    </row>
    <row r="17" spans="1:5" ht="30" x14ac:dyDescent="0.4">
      <c r="A17" s="424">
        <v>14</v>
      </c>
      <c r="B17" s="425" t="s">
        <v>505</v>
      </c>
      <c r="C17" s="426">
        <v>10029.6828</v>
      </c>
      <c r="D17" s="426">
        <v>8197.5829699770002</v>
      </c>
      <c r="E17" s="427">
        <f t="shared" si="0"/>
        <v>81.733222609761896</v>
      </c>
    </row>
    <row r="18" spans="1:5" ht="30" x14ac:dyDescent="0.4">
      <c r="A18" s="424">
        <v>15</v>
      </c>
      <c r="B18" s="425" t="s">
        <v>506</v>
      </c>
      <c r="C18" s="426">
        <v>4895.3017</v>
      </c>
      <c r="D18" s="426">
        <v>4027.8913999999995</v>
      </c>
      <c r="E18" s="427">
        <f t="shared" si="0"/>
        <v>82.280759120525687</v>
      </c>
    </row>
    <row r="19" spans="1:5" ht="30" x14ac:dyDescent="0.4">
      <c r="A19" s="424">
        <v>16</v>
      </c>
      <c r="B19" s="425" t="s">
        <v>507</v>
      </c>
      <c r="C19" s="426">
        <v>13519.22</v>
      </c>
      <c r="D19" s="426">
        <v>11254.55</v>
      </c>
      <c r="E19" s="427">
        <f t="shared" si="0"/>
        <v>83.248515816740905</v>
      </c>
    </row>
    <row r="20" spans="1:5" ht="30" x14ac:dyDescent="0.4">
      <c r="A20" s="424">
        <v>17</v>
      </c>
      <c r="B20" s="425" t="s">
        <v>508</v>
      </c>
      <c r="C20" s="426">
        <v>7657.87</v>
      </c>
      <c r="D20" s="426">
        <v>6602.87</v>
      </c>
      <c r="E20" s="427">
        <f t="shared" si="0"/>
        <v>86.223323195614441</v>
      </c>
    </row>
    <row r="21" spans="1:5" ht="30" x14ac:dyDescent="0.4">
      <c r="A21" s="424">
        <v>18</v>
      </c>
      <c r="B21" s="425" t="s">
        <v>509</v>
      </c>
      <c r="C21" s="426">
        <v>8600.65</v>
      </c>
      <c r="D21" s="426">
        <v>7553.73</v>
      </c>
      <c r="E21" s="427">
        <f t="shared" si="0"/>
        <v>87.827431647608023</v>
      </c>
    </row>
    <row r="22" spans="1:5" ht="30" x14ac:dyDescent="0.4">
      <c r="A22" s="424">
        <v>19</v>
      </c>
      <c r="B22" s="425" t="s">
        <v>510</v>
      </c>
      <c r="C22" s="426">
        <v>12377.8</v>
      </c>
      <c r="D22" s="426">
        <v>10887.53</v>
      </c>
      <c r="E22" s="427">
        <f t="shared" si="0"/>
        <v>87.960138312139492</v>
      </c>
    </row>
    <row r="23" spans="1:5" ht="30" x14ac:dyDescent="0.4">
      <c r="A23" s="424">
        <v>20</v>
      </c>
      <c r="B23" s="425" t="s">
        <v>511</v>
      </c>
      <c r="C23" s="426">
        <v>7175.24</v>
      </c>
      <c r="D23" s="426">
        <v>6433.57</v>
      </c>
      <c r="E23" s="427">
        <f t="shared" si="0"/>
        <v>89.663481639638533</v>
      </c>
    </row>
    <row r="24" spans="1:5" ht="30" x14ac:dyDescent="0.4">
      <c r="A24" s="424">
        <v>21</v>
      </c>
      <c r="B24" s="425" t="s">
        <v>512</v>
      </c>
      <c r="C24" s="426">
        <v>11667.798799999999</v>
      </c>
      <c r="D24" s="426">
        <v>10901.638099999998</v>
      </c>
      <c r="E24" s="427">
        <f t="shared" si="0"/>
        <v>93.433545494459509</v>
      </c>
    </row>
    <row r="25" spans="1:5" ht="30" x14ac:dyDescent="0.4">
      <c r="A25" s="424">
        <v>22</v>
      </c>
      <c r="B25" s="425" t="s">
        <v>513</v>
      </c>
      <c r="C25" s="426">
        <v>12083.9722</v>
      </c>
      <c r="D25" s="426">
        <v>11401.626000000004</v>
      </c>
      <c r="E25" s="427">
        <f t="shared" si="0"/>
        <v>94.353295516519012</v>
      </c>
    </row>
    <row r="26" spans="1:5" ht="30" x14ac:dyDescent="0.4">
      <c r="A26" s="424">
        <v>23</v>
      </c>
      <c r="B26" s="425" t="s">
        <v>514</v>
      </c>
      <c r="C26" s="426">
        <v>3142.41</v>
      </c>
      <c r="D26" s="426">
        <v>2996.01</v>
      </c>
      <c r="E26" s="427">
        <f t="shared" si="0"/>
        <v>95.341155355284641</v>
      </c>
    </row>
    <row r="27" spans="1:5" ht="30" x14ac:dyDescent="0.4">
      <c r="A27" s="424">
        <v>24</v>
      </c>
      <c r="B27" s="425" t="s">
        <v>515</v>
      </c>
      <c r="C27" s="426">
        <v>4819.8109000000004</v>
      </c>
      <c r="D27" s="426">
        <v>4632.8969999999999</v>
      </c>
      <c r="E27" s="427">
        <f t="shared" si="0"/>
        <v>96.121966112819891</v>
      </c>
    </row>
    <row r="28" spans="1:5" ht="30" x14ac:dyDescent="0.4">
      <c r="A28" s="424">
        <v>25</v>
      </c>
      <c r="B28" s="425" t="s">
        <v>516</v>
      </c>
      <c r="C28" s="426">
        <v>6492.6171999999997</v>
      </c>
      <c r="D28" s="426">
        <v>6297.0111999999999</v>
      </c>
      <c r="E28" s="427">
        <f t="shared" si="0"/>
        <v>96.987255000957092</v>
      </c>
    </row>
    <row r="29" spans="1:5" ht="30" x14ac:dyDescent="0.4">
      <c r="A29" s="424">
        <v>26</v>
      </c>
      <c r="B29" s="425" t="s">
        <v>517</v>
      </c>
      <c r="C29" s="426">
        <v>6952.05</v>
      </c>
      <c r="D29" s="426">
        <v>6795.03</v>
      </c>
      <c r="E29" s="427">
        <f t="shared" si="0"/>
        <v>97.741385634453138</v>
      </c>
    </row>
    <row r="30" spans="1:5" ht="30" x14ac:dyDescent="0.4">
      <c r="A30" s="424">
        <v>27</v>
      </c>
      <c r="B30" s="425" t="s">
        <v>518</v>
      </c>
      <c r="C30" s="426">
        <v>6426.2567000000008</v>
      </c>
      <c r="D30" s="426">
        <v>6403.1088000000009</v>
      </c>
      <c r="E30" s="427">
        <f t="shared" si="0"/>
        <v>99.639791855809307</v>
      </c>
    </row>
    <row r="31" spans="1:5" ht="30" x14ac:dyDescent="0.4">
      <c r="A31" s="424">
        <v>28</v>
      </c>
      <c r="B31" s="425" t="s">
        <v>519</v>
      </c>
      <c r="C31" s="426">
        <v>8005.56</v>
      </c>
      <c r="D31" s="426">
        <v>8413.4</v>
      </c>
      <c r="E31" s="427">
        <f t="shared" si="0"/>
        <v>105.09445935075121</v>
      </c>
    </row>
    <row r="32" spans="1:5" ht="30" x14ac:dyDescent="0.4">
      <c r="A32" s="424">
        <v>29</v>
      </c>
      <c r="B32" s="428" t="s">
        <v>520</v>
      </c>
      <c r="C32" s="426">
        <v>9037.19</v>
      </c>
      <c r="D32" s="426">
        <v>9872.3700000000008</v>
      </c>
      <c r="E32" s="427">
        <f t="shared" si="0"/>
        <v>109.24158947637486</v>
      </c>
    </row>
    <row r="33" spans="1:7" ht="30" x14ac:dyDescent="0.4">
      <c r="A33" s="424">
        <v>30</v>
      </c>
      <c r="B33" s="425" t="s">
        <v>337</v>
      </c>
      <c r="C33" s="426">
        <v>2853.82</v>
      </c>
      <c r="D33" s="426">
        <v>3142.39</v>
      </c>
      <c r="E33" s="427">
        <f t="shared" si="0"/>
        <v>110.11170991863537</v>
      </c>
    </row>
    <row r="34" spans="1:7" s="433" customFormat="1" ht="35.25" x14ac:dyDescent="0.4">
      <c r="A34" s="429"/>
      <c r="B34" s="430" t="s">
        <v>521</v>
      </c>
      <c r="C34" s="431">
        <f>SUM(C4:C33)</f>
        <v>1059217.0354551598</v>
      </c>
      <c r="D34" s="431">
        <f>SUM(D4:D33)</f>
        <v>761742.68662134011</v>
      </c>
      <c r="E34" s="432">
        <f t="shared" si="0"/>
        <v>71.915637789379872</v>
      </c>
      <c r="G34" s="422"/>
    </row>
  </sheetData>
  <mergeCells count="4">
    <mergeCell ref="A1:E1"/>
    <mergeCell ref="A2:A3"/>
    <mergeCell ref="B2:B3"/>
    <mergeCell ref="C2:E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Q13" sqref="Q13"/>
    </sheetView>
  </sheetViews>
  <sheetFormatPr defaultRowHeight="12.75" x14ac:dyDescent="0.2"/>
  <cols>
    <col min="1" max="1" width="4.42578125" style="321" bestFit="1" customWidth="1"/>
    <col min="2" max="2" width="25.5703125" style="321" customWidth="1"/>
    <col min="3" max="3" width="12.140625" style="321" bestFit="1" customWidth="1"/>
    <col min="4" max="4" width="13.28515625" style="445" bestFit="1" customWidth="1"/>
    <col min="5" max="5" width="10.7109375" style="321" bestFit="1" customWidth="1"/>
    <col min="6" max="6" width="12.42578125" style="445" customWidth="1"/>
    <col min="7" max="7" width="10.7109375" style="321" bestFit="1" customWidth="1"/>
    <col min="8" max="8" width="11.42578125" style="445" bestFit="1" customWidth="1"/>
    <col min="9" max="9" width="10.7109375" style="321" bestFit="1" customWidth="1"/>
    <col min="10" max="10" width="11.42578125" style="445" bestFit="1" customWidth="1"/>
    <col min="11" max="11" width="10.7109375" style="321" bestFit="1" customWidth="1"/>
    <col min="12" max="12" width="11.42578125" style="445" customWidth="1"/>
    <col min="13" max="13" width="12.28515625" style="321" bestFit="1" customWidth="1"/>
    <col min="14" max="14" width="14.7109375" style="445" bestFit="1" customWidth="1"/>
    <col min="15" max="15" width="9.140625" style="321" customWidth="1"/>
    <col min="16" max="16384" width="9.140625" style="321"/>
  </cols>
  <sheetData>
    <row r="1" spans="1:14" ht="15" x14ac:dyDescent="0.25">
      <c r="A1" s="1165" t="s">
        <v>522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</row>
    <row r="2" spans="1:14" ht="15" x14ac:dyDescent="0.25">
      <c r="A2" s="1165" t="s">
        <v>523</v>
      </c>
      <c r="B2" s="1165"/>
      <c r="C2" s="1165"/>
      <c r="D2" s="1165"/>
      <c r="E2" s="1165"/>
      <c r="F2" s="1165"/>
      <c r="G2" s="1165"/>
      <c r="H2" s="1165"/>
      <c r="I2" s="1165"/>
      <c r="J2" s="1165"/>
      <c r="K2" s="1165"/>
      <c r="L2" s="1165"/>
      <c r="M2" s="1165"/>
      <c r="N2" s="1165"/>
    </row>
    <row r="3" spans="1:14" ht="15" x14ac:dyDescent="0.25">
      <c r="A3" s="1166" t="s">
        <v>484</v>
      </c>
      <c r="B3" s="1166"/>
      <c r="C3" s="1166"/>
      <c r="D3" s="1166"/>
      <c r="E3" s="1166"/>
      <c r="F3" s="1166"/>
      <c r="G3" s="1166"/>
      <c r="H3" s="1166"/>
      <c r="I3" s="1166"/>
      <c r="J3" s="1166"/>
      <c r="K3" s="1166"/>
      <c r="L3" s="1166"/>
      <c r="M3" s="1166"/>
      <c r="N3" s="1166"/>
    </row>
    <row r="4" spans="1:14" ht="15" x14ac:dyDescent="0.2">
      <c r="A4" s="1167" t="s">
        <v>86</v>
      </c>
      <c r="B4" s="856" t="s">
        <v>3</v>
      </c>
      <c r="C4" s="1161" t="s">
        <v>524</v>
      </c>
      <c r="D4" s="1162"/>
      <c r="E4" s="1161" t="s">
        <v>212</v>
      </c>
      <c r="F4" s="1162"/>
      <c r="G4" s="1161" t="s">
        <v>525</v>
      </c>
      <c r="H4" s="1162"/>
      <c r="I4" s="1161" t="s">
        <v>526</v>
      </c>
      <c r="J4" s="1162"/>
      <c r="K4" s="1161" t="s">
        <v>527</v>
      </c>
      <c r="L4" s="1162"/>
      <c r="M4" s="1161" t="s">
        <v>528</v>
      </c>
      <c r="N4" s="1162"/>
    </row>
    <row r="5" spans="1:14" s="434" customFormat="1" ht="15" x14ac:dyDescent="0.25">
      <c r="A5" s="1168"/>
      <c r="B5" s="857"/>
      <c r="C5" s="233" t="s">
        <v>529</v>
      </c>
      <c r="D5" s="252" t="s">
        <v>530</v>
      </c>
      <c r="E5" s="233" t="s">
        <v>529</v>
      </c>
      <c r="F5" s="252" t="s">
        <v>530</v>
      </c>
      <c r="G5" s="233" t="s">
        <v>529</v>
      </c>
      <c r="H5" s="252" t="s">
        <v>530</v>
      </c>
      <c r="I5" s="233" t="s">
        <v>529</v>
      </c>
      <c r="J5" s="252" t="s">
        <v>530</v>
      </c>
      <c r="K5" s="233" t="s">
        <v>529</v>
      </c>
      <c r="L5" s="252" t="s">
        <v>530</v>
      </c>
      <c r="M5" s="233" t="s">
        <v>529</v>
      </c>
      <c r="N5" s="252" t="s">
        <v>530</v>
      </c>
    </row>
    <row r="6" spans="1:14" ht="15" x14ac:dyDescent="0.25">
      <c r="A6" s="435" t="s">
        <v>13</v>
      </c>
      <c r="B6" s="436" t="s">
        <v>531</v>
      </c>
      <c r="C6"/>
      <c r="D6" s="28"/>
      <c r="E6"/>
      <c r="F6" s="28"/>
      <c r="G6"/>
      <c r="H6" s="28"/>
      <c r="I6"/>
      <c r="J6" s="28"/>
      <c r="K6"/>
      <c r="L6" s="28"/>
      <c r="M6"/>
      <c r="N6" s="28"/>
    </row>
    <row r="7" spans="1:14" ht="18" x14ac:dyDescent="0.25">
      <c r="A7" s="437">
        <v>1</v>
      </c>
      <c r="B7" s="438" t="s">
        <v>15</v>
      </c>
      <c r="C7" s="86">
        <v>341096</v>
      </c>
      <c r="D7" s="439">
        <v>12531.66</v>
      </c>
      <c r="E7" s="86">
        <v>200971</v>
      </c>
      <c r="F7" s="439">
        <v>5844.72</v>
      </c>
      <c r="G7" s="86">
        <v>77817</v>
      </c>
      <c r="H7" s="439">
        <v>3016.49</v>
      </c>
      <c r="I7" s="86">
        <v>11840</v>
      </c>
      <c r="J7" s="439">
        <v>335.04</v>
      </c>
      <c r="K7" s="86">
        <v>38284</v>
      </c>
      <c r="L7" s="439">
        <v>2935.95</v>
      </c>
      <c r="M7" s="86">
        <v>3839656</v>
      </c>
      <c r="N7" s="439">
        <v>108102.1295</v>
      </c>
    </row>
    <row r="8" spans="1:14" ht="18" x14ac:dyDescent="0.25">
      <c r="A8" s="437">
        <v>2</v>
      </c>
      <c r="B8" s="438" t="s">
        <v>16</v>
      </c>
      <c r="C8" s="86">
        <v>737100</v>
      </c>
      <c r="D8" s="439">
        <v>11663.58</v>
      </c>
      <c r="E8" s="86">
        <v>344498</v>
      </c>
      <c r="F8" s="439">
        <v>4414.7299999999996</v>
      </c>
      <c r="G8" s="86">
        <v>36054</v>
      </c>
      <c r="H8" s="439">
        <v>1101.81</v>
      </c>
      <c r="I8" s="86">
        <v>325963</v>
      </c>
      <c r="J8" s="439">
        <v>5145.1899999999996</v>
      </c>
      <c r="K8" s="86">
        <v>21191</v>
      </c>
      <c r="L8" s="439">
        <v>545.04</v>
      </c>
      <c r="M8" s="86">
        <v>1672719</v>
      </c>
      <c r="N8" s="439">
        <v>134409.99872661001</v>
      </c>
    </row>
    <row r="9" spans="1:14" ht="18" x14ac:dyDescent="0.25">
      <c r="A9" s="437">
        <v>3</v>
      </c>
      <c r="B9" s="438" t="s">
        <v>17</v>
      </c>
      <c r="C9" s="86">
        <v>125806</v>
      </c>
      <c r="D9" s="439">
        <v>4394.38</v>
      </c>
      <c r="E9" s="86">
        <v>71526</v>
      </c>
      <c r="F9" s="439">
        <v>200.87</v>
      </c>
      <c r="G9" s="86">
        <v>26412</v>
      </c>
      <c r="H9" s="439">
        <v>1186.92</v>
      </c>
      <c r="I9" s="86">
        <v>4713</v>
      </c>
      <c r="J9" s="439">
        <v>7.08</v>
      </c>
      <c r="K9" s="86">
        <v>15120</v>
      </c>
      <c r="L9" s="439">
        <v>2944.09</v>
      </c>
      <c r="M9" s="86">
        <v>822078</v>
      </c>
      <c r="N9" s="439">
        <v>50002.520811002003</v>
      </c>
    </row>
    <row r="10" spans="1:14" ht="18" x14ac:dyDescent="0.25">
      <c r="A10" s="437">
        <v>4</v>
      </c>
      <c r="B10" s="438" t="s">
        <v>18</v>
      </c>
      <c r="C10" s="86">
        <v>80395</v>
      </c>
      <c r="D10" s="439">
        <v>2592.6</v>
      </c>
      <c r="E10" s="86">
        <v>44943</v>
      </c>
      <c r="F10" s="439">
        <v>699.65</v>
      </c>
      <c r="G10" s="86">
        <v>19893</v>
      </c>
      <c r="H10" s="439">
        <v>819.95</v>
      </c>
      <c r="I10" s="86">
        <v>4271</v>
      </c>
      <c r="J10" s="439">
        <v>288.89999999999998</v>
      </c>
      <c r="K10" s="86">
        <v>8456</v>
      </c>
      <c r="L10" s="439">
        <v>658.96</v>
      </c>
      <c r="M10" s="86">
        <v>849182</v>
      </c>
      <c r="N10" s="439">
        <v>51947.27</v>
      </c>
    </row>
    <row r="11" spans="1:14" ht="15" x14ac:dyDescent="0.25">
      <c r="A11" s="435"/>
      <c r="B11" s="436" t="s">
        <v>532</v>
      </c>
      <c r="C11" s="440">
        <f t="shared" ref="C11:N11" si="0">SUM(C7:C10)</f>
        <v>1284397</v>
      </c>
      <c r="D11" s="9">
        <f t="shared" si="0"/>
        <v>31182.219999999998</v>
      </c>
      <c r="E11" s="440">
        <f t="shared" si="0"/>
        <v>661938</v>
      </c>
      <c r="F11" s="9">
        <f t="shared" si="0"/>
        <v>11159.970000000001</v>
      </c>
      <c r="G11" s="440">
        <f t="shared" si="0"/>
        <v>160176</v>
      </c>
      <c r="H11" s="9">
        <f t="shared" si="0"/>
        <v>6125.1699999999992</v>
      </c>
      <c r="I11" s="440">
        <f t="shared" si="0"/>
        <v>346787</v>
      </c>
      <c r="J11" s="9">
        <f t="shared" si="0"/>
        <v>5776.2099999999991</v>
      </c>
      <c r="K11" s="440">
        <f t="shared" si="0"/>
        <v>83051</v>
      </c>
      <c r="L11" s="9">
        <f t="shared" si="0"/>
        <v>7084.04</v>
      </c>
      <c r="M11" s="440">
        <f t="shared" si="0"/>
        <v>7183635</v>
      </c>
      <c r="N11" s="9">
        <f t="shared" si="0"/>
        <v>344461.91903761204</v>
      </c>
    </row>
    <row r="12" spans="1:14" ht="15" x14ac:dyDescent="0.25">
      <c r="A12" s="435" t="s">
        <v>533</v>
      </c>
      <c r="B12" s="436" t="s">
        <v>534</v>
      </c>
      <c r="C12"/>
      <c r="D12" s="28"/>
      <c r="E12"/>
      <c r="F12" s="28"/>
      <c r="G12"/>
      <c r="H12" s="28"/>
      <c r="I12"/>
      <c r="J12" s="28"/>
      <c r="K12"/>
      <c r="L12" s="28"/>
      <c r="M12"/>
      <c r="N12" s="28"/>
    </row>
    <row r="13" spans="1:14" ht="18" x14ac:dyDescent="0.25">
      <c r="A13" s="437">
        <v>1</v>
      </c>
      <c r="B13" s="438" t="s">
        <v>22</v>
      </c>
      <c r="C13" s="86">
        <v>19477</v>
      </c>
      <c r="D13" s="439">
        <v>1069.8499999999999</v>
      </c>
      <c r="E13" s="86">
        <v>13763</v>
      </c>
      <c r="F13" s="439">
        <v>344.9</v>
      </c>
      <c r="G13" s="86">
        <v>2518</v>
      </c>
      <c r="H13" s="439">
        <v>151.22</v>
      </c>
      <c r="I13" s="86">
        <v>1694</v>
      </c>
      <c r="J13" s="439">
        <v>519.77</v>
      </c>
      <c r="K13" s="86">
        <v>852</v>
      </c>
      <c r="L13" s="439">
        <v>10.44</v>
      </c>
      <c r="M13" s="86">
        <v>154585</v>
      </c>
      <c r="N13" s="439">
        <v>17449.78</v>
      </c>
    </row>
    <row r="14" spans="1:14" ht="18" x14ac:dyDescent="0.25">
      <c r="A14" s="437">
        <v>2</v>
      </c>
      <c r="B14" s="438" t="s">
        <v>23</v>
      </c>
      <c r="C14" s="86">
        <v>6784</v>
      </c>
      <c r="D14" s="439">
        <v>324.95679999999999</v>
      </c>
      <c r="E14" s="86">
        <v>4036</v>
      </c>
      <c r="F14" s="439">
        <v>83.718299999999999</v>
      </c>
      <c r="G14" s="86">
        <v>1558</v>
      </c>
      <c r="H14" s="439">
        <v>91.052800000000005</v>
      </c>
      <c r="I14" s="86">
        <v>772</v>
      </c>
      <c r="J14" s="439">
        <v>73.7804</v>
      </c>
      <c r="K14" s="86">
        <v>189</v>
      </c>
      <c r="L14" s="439">
        <v>48.3947</v>
      </c>
      <c r="M14" s="86">
        <v>32256</v>
      </c>
      <c r="N14" s="439">
        <v>5627.6090000000004</v>
      </c>
    </row>
    <row r="15" spans="1:14" ht="18" x14ac:dyDescent="0.25">
      <c r="A15" s="437">
        <v>3</v>
      </c>
      <c r="B15" s="438" t="s">
        <v>24</v>
      </c>
      <c r="C15" s="86">
        <v>12042</v>
      </c>
      <c r="D15" s="439">
        <v>319.42660000000001</v>
      </c>
      <c r="E15" s="86">
        <v>5717</v>
      </c>
      <c r="F15" s="439">
        <v>103.7041</v>
      </c>
      <c r="G15" s="86">
        <v>3131</v>
      </c>
      <c r="H15" s="439">
        <v>87.177599999999998</v>
      </c>
      <c r="I15" s="86">
        <v>39</v>
      </c>
      <c r="J15" s="439">
        <v>0.1028</v>
      </c>
      <c r="K15" s="86">
        <v>2470</v>
      </c>
      <c r="L15" s="439">
        <v>113.877</v>
      </c>
      <c r="M15" s="86">
        <v>67038</v>
      </c>
      <c r="N15" s="439">
        <v>4769.0545000000002</v>
      </c>
    </row>
    <row r="16" spans="1:14" ht="18" x14ac:dyDescent="0.25">
      <c r="A16" s="437">
        <v>4</v>
      </c>
      <c r="B16" s="441" t="s">
        <v>25</v>
      </c>
      <c r="C16" s="86">
        <v>7990</v>
      </c>
      <c r="D16" s="439">
        <v>222.72389999999999</v>
      </c>
      <c r="E16" s="86">
        <v>2968</v>
      </c>
      <c r="F16" s="439">
        <v>41.25</v>
      </c>
      <c r="G16" s="86">
        <v>1553</v>
      </c>
      <c r="H16" s="439">
        <v>57.15</v>
      </c>
      <c r="I16" s="86">
        <v>412</v>
      </c>
      <c r="J16" s="439">
        <v>25.876999999999999</v>
      </c>
      <c r="K16" s="86">
        <v>2885</v>
      </c>
      <c r="L16" s="439">
        <v>89.94</v>
      </c>
      <c r="M16" s="86">
        <v>124421</v>
      </c>
      <c r="N16" s="439">
        <v>12608.92</v>
      </c>
    </row>
    <row r="17" spans="1:14" ht="18" x14ac:dyDescent="0.25">
      <c r="A17" s="437">
        <v>5</v>
      </c>
      <c r="B17" s="441" t="s">
        <v>26</v>
      </c>
      <c r="C17" s="86">
        <v>18694</v>
      </c>
      <c r="D17" s="439">
        <v>604.30889999999999</v>
      </c>
      <c r="E17" s="86">
        <v>8890</v>
      </c>
      <c r="F17" s="439">
        <v>145.90649999999999</v>
      </c>
      <c r="G17" s="86">
        <v>5905</v>
      </c>
      <c r="H17" s="439">
        <v>90.810100000000006</v>
      </c>
      <c r="I17" s="86">
        <v>480</v>
      </c>
      <c r="J17" s="439">
        <v>6.6420000000000003</v>
      </c>
      <c r="K17" s="86">
        <v>3020</v>
      </c>
      <c r="L17" s="439">
        <v>327.94</v>
      </c>
      <c r="M17" s="86">
        <v>366335</v>
      </c>
      <c r="N17" s="439">
        <v>5873.7767000000003</v>
      </c>
    </row>
    <row r="18" spans="1:14" ht="18" x14ac:dyDescent="0.25">
      <c r="A18" s="437">
        <v>6</v>
      </c>
      <c r="B18" s="438" t="s">
        <v>27</v>
      </c>
      <c r="C18" s="86">
        <v>12735</v>
      </c>
      <c r="D18" s="439">
        <v>4121.5214999999998</v>
      </c>
      <c r="E18" s="86">
        <v>6936</v>
      </c>
      <c r="F18" s="439">
        <v>152.4915</v>
      </c>
      <c r="G18" s="86">
        <v>3997</v>
      </c>
      <c r="H18" s="439">
        <v>363.51</v>
      </c>
      <c r="I18" s="86">
        <v>62</v>
      </c>
      <c r="J18" s="439">
        <v>6.85</v>
      </c>
      <c r="K18" s="86">
        <v>1042</v>
      </c>
      <c r="L18" s="439">
        <v>3566.04</v>
      </c>
      <c r="M18" s="86">
        <v>79743</v>
      </c>
      <c r="N18" s="439">
        <v>14026.381183584001</v>
      </c>
    </row>
    <row r="19" spans="1:14" ht="18" x14ac:dyDescent="0.25">
      <c r="A19" s="437">
        <v>7</v>
      </c>
      <c r="B19" s="441" t="s">
        <v>28</v>
      </c>
      <c r="C19" s="86">
        <v>259</v>
      </c>
      <c r="D19" s="439">
        <v>24.930399999999999</v>
      </c>
      <c r="E19" s="86">
        <v>21</v>
      </c>
      <c r="F19" s="439">
        <v>0.1313</v>
      </c>
      <c r="G19" s="86">
        <v>104</v>
      </c>
      <c r="H19" s="439">
        <v>16.2026</v>
      </c>
      <c r="I19" s="86">
        <v>16</v>
      </c>
      <c r="J19" s="439">
        <v>2.734</v>
      </c>
      <c r="K19" s="86">
        <v>66</v>
      </c>
      <c r="L19" s="439">
        <v>1.8703000000000001</v>
      </c>
      <c r="M19" s="86">
        <v>3190</v>
      </c>
      <c r="N19" s="439">
        <v>963.94129999999996</v>
      </c>
    </row>
    <row r="20" spans="1:14" ht="18" x14ac:dyDescent="0.25">
      <c r="A20" s="437">
        <v>8</v>
      </c>
      <c r="B20" s="441" t="s">
        <v>29</v>
      </c>
      <c r="C20" s="86">
        <v>6996</v>
      </c>
      <c r="D20" s="439">
        <v>521.61379999999997</v>
      </c>
      <c r="E20" s="86">
        <v>3148</v>
      </c>
      <c r="F20" s="439">
        <v>52.895699999999998</v>
      </c>
      <c r="G20" s="86">
        <v>867</v>
      </c>
      <c r="H20" s="439">
        <v>77.400599999999997</v>
      </c>
      <c r="I20" s="86">
        <v>1522</v>
      </c>
      <c r="J20" s="439">
        <v>51.8127</v>
      </c>
      <c r="K20" s="86">
        <v>1003</v>
      </c>
      <c r="L20" s="439">
        <v>237.68350000000001</v>
      </c>
      <c r="M20" s="86">
        <v>49331</v>
      </c>
      <c r="N20" s="439">
        <v>2930.4953999999998</v>
      </c>
    </row>
    <row r="21" spans="1:14" ht="15" x14ac:dyDescent="0.25">
      <c r="A21" s="437"/>
      <c r="B21" s="436" t="s">
        <v>30</v>
      </c>
      <c r="C21" s="440">
        <f t="shared" ref="C21:N21" si="1">SUM(C13:C20)</f>
        <v>84977</v>
      </c>
      <c r="D21" s="9">
        <f t="shared" si="1"/>
        <v>7209.3319000000001</v>
      </c>
      <c r="E21" s="440">
        <f t="shared" si="1"/>
        <v>45479</v>
      </c>
      <c r="F21" s="9">
        <f t="shared" si="1"/>
        <v>924.99740000000008</v>
      </c>
      <c r="G21" s="440">
        <f t="shared" si="1"/>
        <v>19633</v>
      </c>
      <c r="H21" s="9">
        <f t="shared" si="1"/>
        <v>934.52369999999996</v>
      </c>
      <c r="I21" s="440">
        <f t="shared" si="1"/>
        <v>4997</v>
      </c>
      <c r="J21" s="9">
        <f t="shared" si="1"/>
        <v>687.56889999999999</v>
      </c>
      <c r="K21" s="440">
        <f t="shared" si="1"/>
        <v>11527</v>
      </c>
      <c r="L21" s="9">
        <f t="shared" si="1"/>
        <v>4396.1854999999996</v>
      </c>
      <c r="M21" s="440">
        <f t="shared" si="1"/>
        <v>876899</v>
      </c>
      <c r="N21" s="9">
        <f t="shared" si="1"/>
        <v>64249.958083584002</v>
      </c>
    </row>
    <row r="22" spans="1:14" ht="15" x14ac:dyDescent="0.25">
      <c r="A22" s="435" t="s">
        <v>31</v>
      </c>
      <c r="B22" s="436" t="s">
        <v>535</v>
      </c>
      <c r="C22"/>
      <c r="D22" s="28"/>
      <c r="E22"/>
      <c r="F22" s="28"/>
      <c r="G22"/>
      <c r="H22" s="28"/>
      <c r="I22"/>
      <c r="J22" s="28"/>
      <c r="K22"/>
      <c r="L22" s="28"/>
      <c r="M22"/>
      <c r="N22" s="28"/>
    </row>
    <row r="23" spans="1:14" ht="18" x14ac:dyDescent="0.25">
      <c r="A23" s="437">
        <v>1</v>
      </c>
      <c r="B23" s="438" t="s">
        <v>33</v>
      </c>
      <c r="C23" s="86">
        <v>3416</v>
      </c>
      <c r="D23" s="439">
        <v>625.83630000000005</v>
      </c>
      <c r="E23" s="86">
        <v>2370</v>
      </c>
      <c r="F23" s="439">
        <v>145.7989</v>
      </c>
      <c r="G23" s="86">
        <v>681</v>
      </c>
      <c r="H23" s="439">
        <v>48.293300000000002</v>
      </c>
      <c r="I23" s="86">
        <v>5</v>
      </c>
      <c r="J23" s="439">
        <v>1.1000000000000001E-3</v>
      </c>
      <c r="K23" s="86">
        <v>218</v>
      </c>
      <c r="L23" s="439">
        <v>419.2561</v>
      </c>
      <c r="M23" s="86">
        <v>171724</v>
      </c>
      <c r="N23" s="439">
        <v>10486.165033167899</v>
      </c>
    </row>
    <row r="24" spans="1:14" ht="18" x14ac:dyDescent="0.25">
      <c r="A24" s="437">
        <v>2</v>
      </c>
      <c r="B24" s="438" t="s">
        <v>34</v>
      </c>
      <c r="C24" s="86">
        <v>17876</v>
      </c>
      <c r="D24" s="439">
        <v>810.7328</v>
      </c>
      <c r="E24" s="86">
        <v>9613</v>
      </c>
      <c r="F24" s="439">
        <v>213.239</v>
      </c>
      <c r="G24" s="86">
        <v>4903</v>
      </c>
      <c r="H24" s="439">
        <v>167.17420000000001</v>
      </c>
      <c r="I24" s="86">
        <v>192</v>
      </c>
      <c r="J24" s="439">
        <v>9.0352999999999994</v>
      </c>
      <c r="K24" s="86">
        <v>2487</v>
      </c>
      <c r="L24" s="439">
        <v>401.9436</v>
      </c>
      <c r="M24" s="86">
        <v>336854</v>
      </c>
      <c r="N24" s="439">
        <v>25234.908200000398</v>
      </c>
    </row>
    <row r="25" spans="1:14" ht="18" x14ac:dyDescent="0.25">
      <c r="A25" s="437">
        <v>3</v>
      </c>
      <c r="B25" s="438" t="s">
        <v>35</v>
      </c>
      <c r="C25" s="86">
        <v>11034</v>
      </c>
      <c r="D25" s="439">
        <v>310.2097</v>
      </c>
      <c r="E25" s="86">
        <v>1941</v>
      </c>
      <c r="F25" s="439">
        <v>19.588100000000001</v>
      </c>
      <c r="G25" s="86">
        <v>447</v>
      </c>
      <c r="H25" s="439">
        <v>72.972300000000004</v>
      </c>
      <c r="I25" s="86">
        <v>3</v>
      </c>
      <c r="J25" s="439">
        <v>5.0000000000000001E-3</v>
      </c>
      <c r="K25" s="86">
        <v>8542</v>
      </c>
      <c r="L25" s="439">
        <v>216.33170000000001</v>
      </c>
      <c r="M25" s="86">
        <v>707411</v>
      </c>
      <c r="N25" s="439">
        <v>16893.0822117192</v>
      </c>
    </row>
    <row r="26" spans="1:14" ht="18" x14ac:dyDescent="0.25">
      <c r="A26" s="437">
        <v>4</v>
      </c>
      <c r="B26" s="438" t="s">
        <v>36</v>
      </c>
      <c r="C26" s="86">
        <v>14550</v>
      </c>
      <c r="D26" s="439">
        <v>227.56134</v>
      </c>
      <c r="E26" s="86">
        <v>12098</v>
      </c>
      <c r="F26" s="439">
        <v>118.88696</v>
      </c>
      <c r="G26" s="86">
        <v>2352</v>
      </c>
      <c r="H26" s="439">
        <v>100.33517999999999</v>
      </c>
      <c r="I26" s="86">
        <v>0</v>
      </c>
      <c r="J26" s="439">
        <v>0</v>
      </c>
      <c r="K26" s="86">
        <v>0</v>
      </c>
      <c r="L26" s="439">
        <v>0</v>
      </c>
      <c r="M26" s="86">
        <v>38130</v>
      </c>
      <c r="N26" s="439">
        <v>846.15060000000005</v>
      </c>
    </row>
    <row r="27" spans="1:14" ht="18" x14ac:dyDescent="0.25">
      <c r="A27" s="437">
        <v>5</v>
      </c>
      <c r="B27" s="438" t="s">
        <v>37</v>
      </c>
      <c r="C27" s="86">
        <v>235</v>
      </c>
      <c r="D27" s="439">
        <v>44.518599999999999</v>
      </c>
      <c r="E27" s="86">
        <v>41</v>
      </c>
      <c r="F27" s="439">
        <v>1.7165999999999999</v>
      </c>
      <c r="G27" s="86">
        <v>85</v>
      </c>
      <c r="H27" s="439">
        <v>21.2742</v>
      </c>
      <c r="I27" s="86">
        <v>1</v>
      </c>
      <c r="J27" s="439">
        <v>2.7000000000000001E-3</v>
      </c>
      <c r="K27" s="86">
        <v>97</v>
      </c>
      <c r="L27" s="439">
        <v>20.970300000000002</v>
      </c>
      <c r="M27" s="86">
        <v>10797</v>
      </c>
      <c r="N27" s="439">
        <v>1958.2345239199999</v>
      </c>
    </row>
    <row r="28" spans="1:14" ht="18" x14ac:dyDescent="0.25">
      <c r="A28" s="437">
        <v>6</v>
      </c>
      <c r="B28" s="438" t="s">
        <v>38</v>
      </c>
      <c r="C28" s="86">
        <v>198</v>
      </c>
      <c r="D28" s="439">
        <v>56.21</v>
      </c>
      <c r="E28" s="86">
        <v>0</v>
      </c>
      <c r="F28" s="439">
        <v>0</v>
      </c>
      <c r="G28" s="86">
        <v>11</v>
      </c>
      <c r="H28" s="439">
        <v>2.5499999999999998</v>
      </c>
      <c r="I28" s="86">
        <v>40</v>
      </c>
      <c r="J28" s="439">
        <v>2.5</v>
      </c>
      <c r="K28" s="86">
        <v>137</v>
      </c>
      <c r="L28" s="439">
        <v>48.53</v>
      </c>
      <c r="M28" s="86">
        <v>5280</v>
      </c>
      <c r="N28" s="439">
        <v>611.73590000000002</v>
      </c>
    </row>
    <row r="29" spans="1:14" ht="18" x14ac:dyDescent="0.25">
      <c r="A29" s="437">
        <v>7</v>
      </c>
      <c r="B29" s="438" t="s">
        <v>39</v>
      </c>
      <c r="C29" s="86">
        <v>1973</v>
      </c>
      <c r="D29" s="439">
        <v>114.13154</v>
      </c>
      <c r="E29" s="86">
        <v>646</v>
      </c>
      <c r="F29" s="439">
        <v>34.746319999999997</v>
      </c>
      <c r="G29" s="86">
        <v>108</v>
      </c>
      <c r="H29" s="439">
        <v>8.8670000000000009</v>
      </c>
      <c r="I29" s="86">
        <v>155</v>
      </c>
      <c r="J29" s="439">
        <v>7.7877599999999996</v>
      </c>
      <c r="K29" s="86">
        <v>920</v>
      </c>
      <c r="L29" s="439">
        <v>54.991529999999997</v>
      </c>
      <c r="M29" s="86">
        <v>188609</v>
      </c>
      <c r="N29" s="439">
        <v>12134.166300000001</v>
      </c>
    </row>
    <row r="30" spans="1:14" ht="18" x14ac:dyDescent="0.25">
      <c r="A30" s="437">
        <v>8</v>
      </c>
      <c r="B30" s="438" t="s">
        <v>40</v>
      </c>
      <c r="C30" s="86">
        <v>838</v>
      </c>
      <c r="D30" s="439">
        <v>19.93</v>
      </c>
      <c r="E30" s="86">
        <v>2</v>
      </c>
      <c r="F30" s="439">
        <v>0.32</v>
      </c>
      <c r="G30" s="86">
        <v>39</v>
      </c>
      <c r="H30" s="439">
        <v>3.19</v>
      </c>
      <c r="I30" s="86">
        <v>52</v>
      </c>
      <c r="J30" s="439">
        <v>6.17</v>
      </c>
      <c r="K30" s="86">
        <v>711</v>
      </c>
      <c r="L30" s="439">
        <v>7.07</v>
      </c>
      <c r="M30" s="86">
        <v>4239</v>
      </c>
      <c r="N30" s="439">
        <v>4344.8936999999996</v>
      </c>
    </row>
    <row r="31" spans="1:14" ht="18" x14ac:dyDescent="0.25">
      <c r="A31" s="437">
        <v>9</v>
      </c>
      <c r="B31" s="438" t="s">
        <v>41</v>
      </c>
      <c r="C31" s="86">
        <v>573</v>
      </c>
      <c r="D31" s="439">
        <v>78.676900000000003</v>
      </c>
      <c r="E31" s="86">
        <v>398</v>
      </c>
      <c r="F31" s="439">
        <v>25.041</v>
      </c>
      <c r="G31" s="86">
        <v>146</v>
      </c>
      <c r="H31" s="439">
        <v>50.8</v>
      </c>
      <c r="I31" s="86">
        <v>2</v>
      </c>
      <c r="J31" s="439">
        <v>0.91930000000000001</v>
      </c>
      <c r="K31" s="86">
        <v>0</v>
      </c>
      <c r="L31" s="439">
        <v>0</v>
      </c>
      <c r="M31" s="86">
        <v>34692</v>
      </c>
      <c r="N31" s="439">
        <v>3254.8474999999999</v>
      </c>
    </row>
    <row r="32" spans="1:14" ht="18" x14ac:dyDescent="0.25">
      <c r="A32" s="437">
        <v>10</v>
      </c>
      <c r="B32" s="438" t="s">
        <v>42</v>
      </c>
      <c r="C32" s="86">
        <v>15190</v>
      </c>
      <c r="D32" s="439">
        <v>2979.1008000000002</v>
      </c>
      <c r="E32" s="86">
        <v>36</v>
      </c>
      <c r="F32" s="439">
        <v>160.011</v>
      </c>
      <c r="G32" s="86">
        <v>27</v>
      </c>
      <c r="H32" s="439">
        <v>105.0934</v>
      </c>
      <c r="I32" s="86">
        <v>14777</v>
      </c>
      <c r="J32" s="439">
        <v>2416.8350999999998</v>
      </c>
      <c r="K32" s="86">
        <v>342</v>
      </c>
      <c r="L32" s="439">
        <v>197.31229999999999</v>
      </c>
      <c r="M32" s="86">
        <v>7703</v>
      </c>
      <c r="N32" s="439">
        <v>6523.3757999999998</v>
      </c>
    </row>
    <row r="33" spans="1:14" ht="18" x14ac:dyDescent="0.25">
      <c r="A33" s="437">
        <v>11</v>
      </c>
      <c r="B33" s="438" t="s">
        <v>43</v>
      </c>
      <c r="C33" s="86">
        <v>1701</v>
      </c>
      <c r="D33" s="439">
        <v>394.04590000000002</v>
      </c>
      <c r="E33" s="86">
        <v>526</v>
      </c>
      <c r="F33" s="439">
        <v>123.7765</v>
      </c>
      <c r="G33" s="86">
        <v>800</v>
      </c>
      <c r="H33" s="439">
        <v>4.3201999999999998</v>
      </c>
      <c r="I33" s="86">
        <v>71</v>
      </c>
      <c r="J33" s="439">
        <v>0.12520000000000001</v>
      </c>
      <c r="K33" s="86">
        <v>269</v>
      </c>
      <c r="L33" s="439">
        <v>265.55360000000002</v>
      </c>
      <c r="M33" s="86">
        <v>257836</v>
      </c>
      <c r="N33" s="439">
        <v>3233.5595734449798</v>
      </c>
    </row>
    <row r="34" spans="1:14" ht="18" x14ac:dyDescent="0.25">
      <c r="A34" s="437">
        <v>12</v>
      </c>
      <c r="B34" s="438" t="s">
        <v>44</v>
      </c>
      <c r="C34" s="86">
        <v>224</v>
      </c>
      <c r="D34" s="439">
        <v>111.19</v>
      </c>
      <c r="E34" s="86">
        <v>25</v>
      </c>
      <c r="F34" s="439">
        <v>7.43</v>
      </c>
      <c r="G34" s="86">
        <v>63</v>
      </c>
      <c r="H34" s="439">
        <v>27.64</v>
      </c>
      <c r="I34" s="86">
        <v>0</v>
      </c>
      <c r="J34" s="439">
        <v>0</v>
      </c>
      <c r="K34" s="86">
        <v>115</v>
      </c>
      <c r="L34" s="439">
        <v>74.59</v>
      </c>
      <c r="M34" s="86">
        <v>56202</v>
      </c>
      <c r="N34" s="439">
        <v>4266.1400000000003</v>
      </c>
    </row>
    <row r="35" spans="1:14" ht="18" x14ac:dyDescent="0.25">
      <c r="A35" s="437">
        <v>13</v>
      </c>
      <c r="B35" s="438" t="s">
        <v>45</v>
      </c>
      <c r="C35" s="86">
        <v>82</v>
      </c>
      <c r="D35" s="439">
        <v>8.6541999999999994</v>
      </c>
      <c r="E35" s="86">
        <v>24</v>
      </c>
      <c r="F35" s="439">
        <v>0.1295</v>
      </c>
      <c r="G35" s="86">
        <v>34</v>
      </c>
      <c r="H35" s="439">
        <v>7.9569999999999999</v>
      </c>
      <c r="I35" s="86">
        <v>2</v>
      </c>
      <c r="J35" s="439">
        <v>1E-3</v>
      </c>
      <c r="K35" s="86">
        <v>18</v>
      </c>
      <c r="L35" s="439">
        <v>0.40489999999999998</v>
      </c>
      <c r="M35" s="86">
        <v>15273</v>
      </c>
      <c r="N35" s="439">
        <v>721.07690000000002</v>
      </c>
    </row>
    <row r="36" spans="1:14" ht="18" x14ac:dyDescent="0.25">
      <c r="A36" s="437">
        <v>14</v>
      </c>
      <c r="B36" s="438" t="s">
        <v>46</v>
      </c>
      <c r="C36" s="86">
        <v>92727</v>
      </c>
      <c r="D36" s="439">
        <v>201.13749999999999</v>
      </c>
      <c r="E36" s="86">
        <v>37914</v>
      </c>
      <c r="F36" s="439">
        <v>96.332899999999995</v>
      </c>
      <c r="G36" s="86">
        <v>48451</v>
      </c>
      <c r="H36" s="439">
        <v>80.738600000000005</v>
      </c>
      <c r="I36" s="86">
        <v>0</v>
      </c>
      <c r="J36" s="439">
        <v>0</v>
      </c>
      <c r="K36" s="86">
        <v>6362</v>
      </c>
      <c r="L36" s="439">
        <v>24.065999999999999</v>
      </c>
      <c r="M36" s="86">
        <v>161413</v>
      </c>
      <c r="N36" s="439">
        <v>13957.19</v>
      </c>
    </row>
    <row r="37" spans="1:14" ht="18" x14ac:dyDescent="0.25">
      <c r="A37" s="437">
        <v>15</v>
      </c>
      <c r="B37" s="438" t="s">
        <v>47</v>
      </c>
      <c r="C37" s="86">
        <v>36702</v>
      </c>
      <c r="D37" s="439">
        <v>542.7953</v>
      </c>
      <c r="E37" s="86">
        <v>5435</v>
      </c>
      <c r="F37" s="439">
        <v>158.74700000000001</v>
      </c>
      <c r="G37" s="86">
        <v>12139</v>
      </c>
      <c r="H37" s="439">
        <v>41.566400000000002</v>
      </c>
      <c r="I37" s="86">
        <v>4</v>
      </c>
      <c r="J37" s="439">
        <v>1.06E-2</v>
      </c>
      <c r="K37" s="86">
        <v>19094</v>
      </c>
      <c r="L37" s="439">
        <v>342.16840000000002</v>
      </c>
      <c r="M37" s="86">
        <v>2953400</v>
      </c>
      <c r="N37" s="439">
        <v>63116.783548913998</v>
      </c>
    </row>
    <row r="38" spans="1:14" ht="18" x14ac:dyDescent="0.25">
      <c r="A38" s="437">
        <v>16</v>
      </c>
      <c r="B38" s="438" t="s">
        <v>48</v>
      </c>
      <c r="C38" s="86">
        <v>11607</v>
      </c>
      <c r="D38" s="439">
        <v>483.82</v>
      </c>
      <c r="E38" s="86">
        <v>1738</v>
      </c>
      <c r="F38" s="439">
        <v>83.5</v>
      </c>
      <c r="G38" s="86">
        <v>162</v>
      </c>
      <c r="H38" s="439">
        <v>89.75</v>
      </c>
      <c r="I38" s="86">
        <v>8739</v>
      </c>
      <c r="J38" s="439">
        <v>10.68</v>
      </c>
      <c r="K38" s="86">
        <v>862</v>
      </c>
      <c r="L38" s="439">
        <v>294.82</v>
      </c>
      <c r="M38" s="86">
        <v>393016</v>
      </c>
      <c r="N38" s="439">
        <v>38484.498602025</v>
      </c>
    </row>
    <row r="39" spans="1:14" ht="18" x14ac:dyDescent="0.25">
      <c r="A39" s="437">
        <v>17</v>
      </c>
      <c r="B39" s="438" t="s">
        <v>49</v>
      </c>
      <c r="C39" s="86">
        <v>617651</v>
      </c>
      <c r="D39" s="439">
        <v>132.55929979999999</v>
      </c>
      <c r="E39" s="86">
        <v>4496</v>
      </c>
      <c r="F39" s="439">
        <v>77.996699800000002</v>
      </c>
      <c r="G39" s="86">
        <v>734</v>
      </c>
      <c r="H39" s="439">
        <v>30.004999999999999</v>
      </c>
      <c r="I39" s="86">
        <v>652</v>
      </c>
      <c r="J39" s="439">
        <v>8.83</v>
      </c>
      <c r="K39" s="86">
        <v>611612</v>
      </c>
      <c r="L39" s="439">
        <v>8.6975999999999996</v>
      </c>
      <c r="M39" s="86">
        <v>965085</v>
      </c>
      <c r="N39" s="439">
        <v>41985.245485931999</v>
      </c>
    </row>
    <row r="40" spans="1:14" ht="18" x14ac:dyDescent="0.25">
      <c r="A40" s="437">
        <v>18</v>
      </c>
      <c r="B40" s="438" t="s">
        <v>50</v>
      </c>
      <c r="C40" s="86">
        <v>946</v>
      </c>
      <c r="D40" s="439">
        <v>4675.2299999999996</v>
      </c>
      <c r="E40" s="86">
        <v>6</v>
      </c>
      <c r="F40" s="439">
        <v>63.88</v>
      </c>
      <c r="G40" s="86">
        <v>21</v>
      </c>
      <c r="H40" s="439">
        <v>5.69</v>
      </c>
      <c r="I40" s="86">
        <v>367</v>
      </c>
      <c r="J40" s="439">
        <v>2239.36</v>
      </c>
      <c r="K40" s="86">
        <v>529</v>
      </c>
      <c r="L40" s="439">
        <v>2357.37</v>
      </c>
      <c r="M40" s="86">
        <v>233524</v>
      </c>
      <c r="N40" s="439">
        <v>14420.09</v>
      </c>
    </row>
    <row r="41" spans="1:14" ht="18" x14ac:dyDescent="0.25">
      <c r="A41" s="437">
        <v>19</v>
      </c>
      <c r="B41" s="438" t="s">
        <v>51</v>
      </c>
      <c r="C41" s="86">
        <v>0</v>
      </c>
      <c r="D41" s="439">
        <v>6.0162000000000004</v>
      </c>
      <c r="E41" s="86">
        <v>0</v>
      </c>
      <c r="F41" s="439">
        <v>0</v>
      </c>
      <c r="G41" s="86">
        <v>0</v>
      </c>
      <c r="H41" s="439">
        <v>6.0162000000000004</v>
      </c>
      <c r="I41" s="86">
        <v>0</v>
      </c>
      <c r="J41" s="439">
        <v>0</v>
      </c>
      <c r="K41" s="86">
        <v>0</v>
      </c>
      <c r="L41" s="439">
        <v>0</v>
      </c>
      <c r="M41" s="86">
        <v>139028</v>
      </c>
      <c r="N41" s="439">
        <v>1378.1016878</v>
      </c>
    </row>
    <row r="42" spans="1:14" ht="18" x14ac:dyDescent="0.25">
      <c r="A42" s="437">
        <v>20</v>
      </c>
      <c r="B42" s="438" t="s">
        <v>52</v>
      </c>
      <c r="C42" s="86">
        <v>455</v>
      </c>
      <c r="D42" s="439">
        <v>24.6996</v>
      </c>
      <c r="E42" s="86">
        <v>236</v>
      </c>
      <c r="F42" s="439">
        <v>3.0059999999999998</v>
      </c>
      <c r="G42" s="86">
        <v>72</v>
      </c>
      <c r="H42" s="439">
        <v>9.8954000000000004</v>
      </c>
      <c r="I42" s="86">
        <v>41</v>
      </c>
      <c r="J42" s="439">
        <v>1.9263999999999999</v>
      </c>
      <c r="K42" s="86">
        <v>85</v>
      </c>
      <c r="L42" s="439">
        <v>7.9629000000000003</v>
      </c>
      <c r="M42" s="86">
        <v>74424</v>
      </c>
      <c r="N42" s="439">
        <v>1733.74343267739</v>
      </c>
    </row>
    <row r="43" spans="1:14" ht="18" x14ac:dyDescent="0.25">
      <c r="A43" s="437">
        <v>21</v>
      </c>
      <c r="B43" s="438" t="s">
        <v>53</v>
      </c>
      <c r="C43" s="86">
        <v>0</v>
      </c>
      <c r="D43" s="439">
        <v>0</v>
      </c>
      <c r="E43" s="86">
        <v>0</v>
      </c>
      <c r="F43" s="439">
        <v>0</v>
      </c>
      <c r="G43" s="86">
        <v>0</v>
      </c>
      <c r="H43" s="439">
        <v>0</v>
      </c>
      <c r="I43" s="442">
        <v>0</v>
      </c>
      <c r="J43" s="439">
        <v>0</v>
      </c>
      <c r="K43" s="86">
        <v>0</v>
      </c>
      <c r="L43" s="439">
        <v>0</v>
      </c>
      <c r="M43" s="86">
        <v>711549</v>
      </c>
      <c r="N43" s="439">
        <v>8507.9678109207798</v>
      </c>
    </row>
    <row r="44" spans="1:14" ht="15" x14ac:dyDescent="0.25">
      <c r="A44" s="437"/>
      <c r="B44" s="436" t="s">
        <v>536</v>
      </c>
      <c r="C44" s="440">
        <f>SUM(C23:C43)</f>
        <v>827978</v>
      </c>
      <c r="D44" s="9">
        <f t="shared" ref="D44:N44" si="2">SUM(D23:D43)</f>
        <v>11847.055979799998</v>
      </c>
      <c r="E44" s="440">
        <f t="shared" si="2"/>
        <v>77545</v>
      </c>
      <c r="F44" s="9">
        <f t="shared" si="2"/>
        <v>1334.1464798000004</v>
      </c>
      <c r="G44" s="440">
        <f t="shared" si="2"/>
        <v>71275</v>
      </c>
      <c r="H44" s="9">
        <f t="shared" si="2"/>
        <v>884.12838000000022</v>
      </c>
      <c r="I44" s="440">
        <f t="shared" si="2"/>
        <v>25103</v>
      </c>
      <c r="J44" s="9">
        <f t="shared" si="2"/>
        <v>4704.1894599999996</v>
      </c>
      <c r="K44" s="440">
        <f t="shared" si="2"/>
        <v>652400</v>
      </c>
      <c r="L44" s="9">
        <f t="shared" si="2"/>
        <v>4742.0389300000006</v>
      </c>
      <c r="M44" s="440">
        <f t="shared" si="2"/>
        <v>7466189</v>
      </c>
      <c r="N44" s="9">
        <f t="shared" si="2"/>
        <v>274091.95681052172</v>
      </c>
    </row>
    <row r="45" spans="1:14" ht="15" x14ac:dyDescent="0.25">
      <c r="A45" s="435" t="s">
        <v>55</v>
      </c>
      <c r="B45" s="436" t="s">
        <v>56</v>
      </c>
      <c r="C45"/>
      <c r="D45" s="28"/>
      <c r="E45"/>
      <c r="F45" s="28"/>
      <c r="G45"/>
      <c r="H45" s="28"/>
      <c r="I45"/>
      <c r="J45" s="28"/>
      <c r="K45"/>
      <c r="L45" s="28"/>
      <c r="M45"/>
      <c r="N45" s="28"/>
    </row>
    <row r="46" spans="1:14" ht="18" x14ac:dyDescent="0.25">
      <c r="A46" s="437">
        <v>1</v>
      </c>
      <c r="B46" s="438" t="s">
        <v>57</v>
      </c>
      <c r="C46" s="86">
        <v>180849</v>
      </c>
      <c r="D46" s="439">
        <v>2194.7718</v>
      </c>
      <c r="E46" s="86">
        <v>89454</v>
      </c>
      <c r="F46" s="439">
        <v>1132.7353000000001</v>
      </c>
      <c r="G46" s="86">
        <v>44987</v>
      </c>
      <c r="H46" s="439">
        <v>389.85469999999998</v>
      </c>
      <c r="I46" s="86">
        <v>23445</v>
      </c>
      <c r="J46" s="439">
        <v>200.2045</v>
      </c>
      <c r="K46" s="86">
        <v>14589</v>
      </c>
      <c r="L46" s="439">
        <v>194.7852</v>
      </c>
      <c r="M46" s="86">
        <v>1626083</v>
      </c>
      <c r="N46" s="439">
        <v>23189.919300000001</v>
      </c>
    </row>
    <row r="47" spans="1:14" ht="18" x14ac:dyDescent="0.25">
      <c r="A47" s="437">
        <v>2</v>
      </c>
      <c r="B47" s="438" t="s">
        <v>58</v>
      </c>
      <c r="C47" s="86">
        <v>127267</v>
      </c>
      <c r="D47" s="439">
        <v>1812.1721</v>
      </c>
      <c r="E47" s="86">
        <v>75244</v>
      </c>
      <c r="F47" s="439">
        <v>1229.2088000000001</v>
      </c>
      <c r="G47" s="86">
        <v>38264</v>
      </c>
      <c r="H47" s="439">
        <v>354.80630000000002</v>
      </c>
      <c r="I47" s="86">
        <v>7852</v>
      </c>
      <c r="J47" s="439">
        <v>62.626600000000003</v>
      </c>
      <c r="K47" s="86">
        <v>2394</v>
      </c>
      <c r="L47" s="439">
        <v>86.5441</v>
      </c>
      <c r="M47" s="86">
        <v>720109</v>
      </c>
      <c r="N47" s="439">
        <v>11544.7952</v>
      </c>
    </row>
    <row r="48" spans="1:14" ht="15" x14ac:dyDescent="0.25">
      <c r="A48" s="435"/>
      <c r="B48" s="436" t="s">
        <v>59</v>
      </c>
      <c r="C48" s="440">
        <f t="shared" ref="C48:N48" si="3">SUM(C46:C47)</f>
        <v>308116</v>
      </c>
      <c r="D48" s="9">
        <f t="shared" si="3"/>
        <v>4006.9439000000002</v>
      </c>
      <c r="E48" s="440">
        <f t="shared" si="3"/>
        <v>164698</v>
      </c>
      <c r="F48" s="9">
        <f t="shared" si="3"/>
        <v>2361.9441000000002</v>
      </c>
      <c r="G48" s="440">
        <f t="shared" si="3"/>
        <v>83251</v>
      </c>
      <c r="H48" s="9">
        <f t="shared" si="3"/>
        <v>744.66100000000006</v>
      </c>
      <c r="I48" s="440">
        <f t="shared" si="3"/>
        <v>31297</v>
      </c>
      <c r="J48" s="9">
        <f t="shared" si="3"/>
        <v>262.83109999999999</v>
      </c>
      <c r="K48" s="440">
        <f t="shared" si="3"/>
        <v>16983</v>
      </c>
      <c r="L48" s="9">
        <f t="shared" si="3"/>
        <v>281.32929999999999</v>
      </c>
      <c r="M48" s="440">
        <f t="shared" si="3"/>
        <v>2346192</v>
      </c>
      <c r="N48" s="9">
        <f t="shared" si="3"/>
        <v>34734.714500000002</v>
      </c>
    </row>
    <row r="49" spans="1:14" ht="15" x14ac:dyDescent="0.25">
      <c r="A49" s="1163" t="s">
        <v>537</v>
      </c>
      <c r="B49" s="1164"/>
      <c r="C49" s="440">
        <f t="shared" ref="C49:N49" si="4">SUM(C11+C21+C44+C48)</f>
        <v>2505468</v>
      </c>
      <c r="D49" s="9">
        <f t="shared" si="4"/>
        <v>54245.551779799993</v>
      </c>
      <c r="E49" s="440">
        <f t="shared" si="4"/>
        <v>949660</v>
      </c>
      <c r="F49" s="9">
        <f t="shared" si="4"/>
        <v>15781.057979800002</v>
      </c>
      <c r="G49" s="440">
        <f t="shared" si="4"/>
        <v>334335</v>
      </c>
      <c r="H49" s="9">
        <f t="shared" si="4"/>
        <v>8688.4830799999982</v>
      </c>
      <c r="I49" s="440">
        <f t="shared" si="4"/>
        <v>408184</v>
      </c>
      <c r="J49" s="9">
        <f t="shared" si="4"/>
        <v>11430.799459999998</v>
      </c>
      <c r="K49" s="440">
        <f t="shared" si="4"/>
        <v>763961</v>
      </c>
      <c r="L49" s="9">
        <f t="shared" si="4"/>
        <v>16503.593730000001</v>
      </c>
      <c r="M49" s="440">
        <f t="shared" si="4"/>
        <v>17872915</v>
      </c>
      <c r="N49" s="9">
        <f t="shared" si="4"/>
        <v>717538.54843171779</v>
      </c>
    </row>
    <row r="50" spans="1:14" ht="15" x14ac:dyDescent="0.25">
      <c r="A50" s="435" t="s">
        <v>62</v>
      </c>
      <c r="B50" s="436" t="s">
        <v>538</v>
      </c>
      <c r="C50"/>
      <c r="D50" s="28"/>
      <c r="E50"/>
      <c r="F50" s="28"/>
      <c r="G50"/>
      <c r="H50" s="28"/>
      <c r="I50"/>
      <c r="J50" s="28"/>
      <c r="K50"/>
      <c r="L50" s="28"/>
      <c r="M50"/>
      <c r="N50" s="28"/>
    </row>
    <row r="51" spans="1:14" ht="18" x14ac:dyDescent="0.25">
      <c r="A51" s="437">
        <v>1</v>
      </c>
      <c r="B51" s="438" t="s">
        <v>64</v>
      </c>
      <c r="C51" s="86">
        <v>261324</v>
      </c>
      <c r="D51" s="439">
        <v>1754.4075</v>
      </c>
      <c r="E51" s="86">
        <v>261324</v>
      </c>
      <c r="F51" s="439">
        <v>1754.4075</v>
      </c>
      <c r="G51" s="86">
        <v>0</v>
      </c>
      <c r="H51" s="439">
        <v>0</v>
      </c>
      <c r="I51" s="86">
        <v>0</v>
      </c>
      <c r="J51" s="439">
        <v>0</v>
      </c>
      <c r="K51" s="86">
        <v>0</v>
      </c>
      <c r="L51" s="439">
        <v>0</v>
      </c>
      <c r="M51" s="86">
        <v>261324</v>
      </c>
      <c r="N51" s="439">
        <v>1754.4075</v>
      </c>
    </row>
    <row r="52" spans="1:14" ht="18" x14ac:dyDescent="0.25">
      <c r="A52" s="437">
        <v>2</v>
      </c>
      <c r="B52" s="438" t="s">
        <v>65</v>
      </c>
      <c r="C52" s="86">
        <v>10834</v>
      </c>
      <c r="D52" s="439">
        <v>604.86419999999998</v>
      </c>
      <c r="E52" s="86">
        <v>2217</v>
      </c>
      <c r="F52" s="439">
        <v>228.69880000000001</v>
      </c>
      <c r="G52" s="86">
        <v>0</v>
      </c>
      <c r="H52" s="439">
        <v>0</v>
      </c>
      <c r="I52" s="86">
        <v>0</v>
      </c>
      <c r="J52" s="439">
        <v>0</v>
      </c>
      <c r="K52" s="86">
        <v>8617</v>
      </c>
      <c r="L52" s="439">
        <v>376.16539999999998</v>
      </c>
      <c r="M52" s="86">
        <v>3226685</v>
      </c>
      <c r="N52" s="439">
        <v>35746.730869977</v>
      </c>
    </row>
    <row r="53" spans="1:14" ht="18" x14ac:dyDescent="0.25">
      <c r="A53" s="437">
        <v>3</v>
      </c>
      <c r="B53" s="438" t="s">
        <v>66</v>
      </c>
      <c r="C53" s="86">
        <v>0</v>
      </c>
      <c r="D53" s="439">
        <v>0</v>
      </c>
      <c r="E53" s="86">
        <v>0</v>
      </c>
      <c r="F53" s="439">
        <v>0</v>
      </c>
      <c r="G53" s="86">
        <v>0</v>
      </c>
      <c r="H53" s="439">
        <v>0</v>
      </c>
      <c r="I53" s="86">
        <v>0</v>
      </c>
      <c r="J53" s="439">
        <v>0</v>
      </c>
      <c r="K53" s="86">
        <v>0</v>
      </c>
      <c r="L53" s="439">
        <v>0</v>
      </c>
      <c r="M53" s="86">
        <v>1</v>
      </c>
      <c r="N53" s="439">
        <v>170.58</v>
      </c>
    </row>
    <row r="54" spans="1:14" ht="15" x14ac:dyDescent="0.25">
      <c r="A54" s="435"/>
      <c r="B54" s="436" t="s">
        <v>67</v>
      </c>
      <c r="C54" s="440">
        <f>SUM(C51:C53)</f>
        <v>272158</v>
      </c>
      <c r="D54" s="9">
        <f t="shared" ref="D54:N54" si="5">SUM(D51:D53)</f>
        <v>2359.2717000000002</v>
      </c>
      <c r="E54" s="440">
        <f t="shared" si="5"/>
        <v>263541</v>
      </c>
      <c r="F54" s="9">
        <f t="shared" si="5"/>
        <v>1983.1062999999999</v>
      </c>
      <c r="G54" s="440">
        <f t="shared" si="5"/>
        <v>0</v>
      </c>
      <c r="H54" s="9">
        <f t="shared" si="5"/>
        <v>0</v>
      </c>
      <c r="I54" s="440">
        <f t="shared" si="5"/>
        <v>0</v>
      </c>
      <c r="J54" s="9">
        <f t="shared" si="5"/>
        <v>0</v>
      </c>
      <c r="K54" s="440">
        <f t="shared" si="5"/>
        <v>8617</v>
      </c>
      <c r="L54" s="9">
        <f t="shared" si="5"/>
        <v>376.16539999999998</v>
      </c>
      <c r="M54" s="440">
        <f t="shared" si="5"/>
        <v>3488010</v>
      </c>
      <c r="N54" s="9">
        <f t="shared" si="5"/>
        <v>37671.718369977003</v>
      </c>
    </row>
    <row r="55" spans="1:14" ht="15" x14ac:dyDescent="0.25">
      <c r="A55" s="435"/>
      <c r="B55" s="436" t="s">
        <v>539</v>
      </c>
      <c r="C55"/>
      <c r="D55" s="28"/>
      <c r="E55"/>
      <c r="F55" s="28"/>
      <c r="G55"/>
      <c r="H55" s="28"/>
      <c r="I55"/>
      <c r="J55" s="28"/>
      <c r="K55"/>
      <c r="L55" s="28"/>
      <c r="M55"/>
      <c r="N55" s="28"/>
    </row>
    <row r="56" spans="1:14" ht="18" x14ac:dyDescent="0.25">
      <c r="A56" s="435" t="s">
        <v>68</v>
      </c>
      <c r="B56" s="443" t="s">
        <v>69</v>
      </c>
      <c r="C56" s="86">
        <v>588</v>
      </c>
      <c r="D56" s="439">
        <v>413.83920000000001</v>
      </c>
      <c r="E56" s="86">
        <v>0</v>
      </c>
      <c r="F56" s="439">
        <v>0</v>
      </c>
      <c r="G56" s="86">
        <v>269</v>
      </c>
      <c r="H56" s="439">
        <v>180.4614</v>
      </c>
      <c r="I56" s="86">
        <v>25</v>
      </c>
      <c r="J56" s="439">
        <v>26.458200000000001</v>
      </c>
      <c r="K56" s="86">
        <v>294</v>
      </c>
      <c r="L56" s="439">
        <v>206.9196</v>
      </c>
      <c r="M56" s="86">
        <v>3642</v>
      </c>
      <c r="N56" s="439">
        <v>2282.154</v>
      </c>
    </row>
    <row r="57" spans="1:14" ht="18" x14ac:dyDescent="0.25">
      <c r="A57" s="435"/>
      <c r="B57" s="436" t="s">
        <v>540</v>
      </c>
      <c r="C57" s="89">
        <f>SUM(C56)</f>
        <v>588</v>
      </c>
      <c r="D57" s="444">
        <f t="shared" ref="D57:N57" si="6">SUM(D56)</f>
        <v>413.83920000000001</v>
      </c>
      <c r="E57" s="89">
        <f t="shared" si="6"/>
        <v>0</v>
      </c>
      <c r="F57" s="444">
        <f t="shared" si="6"/>
        <v>0</v>
      </c>
      <c r="G57" s="89">
        <f t="shared" si="6"/>
        <v>269</v>
      </c>
      <c r="H57" s="444">
        <f t="shared" si="6"/>
        <v>180.4614</v>
      </c>
      <c r="I57" s="89">
        <f t="shared" si="6"/>
        <v>25</v>
      </c>
      <c r="J57" s="444">
        <f t="shared" si="6"/>
        <v>26.458200000000001</v>
      </c>
      <c r="K57" s="89">
        <f t="shared" si="6"/>
        <v>294</v>
      </c>
      <c r="L57" s="444">
        <f t="shared" si="6"/>
        <v>206.9196</v>
      </c>
      <c r="M57" s="89">
        <f t="shared" si="6"/>
        <v>3642</v>
      </c>
      <c r="N57" s="444">
        <f t="shared" si="6"/>
        <v>2282.154</v>
      </c>
    </row>
    <row r="58" spans="1:14" ht="18" x14ac:dyDescent="0.25">
      <c r="A58" s="435" t="s">
        <v>71</v>
      </c>
      <c r="B58" s="443" t="s">
        <v>541</v>
      </c>
      <c r="C58" s="89"/>
      <c r="D58" s="444"/>
      <c r="E58" s="89"/>
      <c r="F58" s="444"/>
      <c r="G58" s="89"/>
      <c r="H58" s="444"/>
      <c r="I58" s="89"/>
      <c r="J58" s="444"/>
      <c r="K58" s="89"/>
      <c r="L58" s="444"/>
      <c r="M58" s="89"/>
      <c r="N58" s="444"/>
    </row>
    <row r="59" spans="1:14" ht="18" x14ac:dyDescent="0.25">
      <c r="A59" s="435">
        <v>1</v>
      </c>
      <c r="B59" s="441" t="s">
        <v>73</v>
      </c>
      <c r="C59" s="86">
        <v>12503</v>
      </c>
      <c r="D59" s="439">
        <v>33.6</v>
      </c>
      <c r="E59" s="86">
        <v>4930</v>
      </c>
      <c r="F59" s="439">
        <v>4.47</v>
      </c>
      <c r="G59" s="86">
        <v>394</v>
      </c>
      <c r="H59" s="439">
        <v>17.47</v>
      </c>
      <c r="I59" s="86">
        <v>6960</v>
      </c>
      <c r="J59" s="439">
        <v>3.5</v>
      </c>
      <c r="K59" s="86">
        <v>213</v>
      </c>
      <c r="L59" s="439">
        <v>7.36</v>
      </c>
      <c r="M59" s="86">
        <v>179454</v>
      </c>
      <c r="N59" s="439">
        <v>1766.29</v>
      </c>
    </row>
    <row r="60" spans="1:14" ht="18" x14ac:dyDescent="0.25">
      <c r="A60" s="435">
        <v>2</v>
      </c>
      <c r="B60" s="441" t="s">
        <v>74</v>
      </c>
      <c r="C60" s="86">
        <v>6482</v>
      </c>
      <c r="D60" s="439">
        <v>10.862399999999999</v>
      </c>
      <c r="E60" s="86">
        <v>1546</v>
      </c>
      <c r="F60" s="439">
        <v>2.6642999999999999</v>
      </c>
      <c r="G60" s="86">
        <v>376</v>
      </c>
      <c r="H60" s="439">
        <v>0.91910000000000003</v>
      </c>
      <c r="I60" s="86">
        <v>3218</v>
      </c>
      <c r="J60" s="439">
        <v>4.1208</v>
      </c>
      <c r="K60" s="86">
        <v>742</v>
      </c>
      <c r="L60" s="439">
        <v>2.1840999999999999</v>
      </c>
      <c r="M60" s="86">
        <v>556599</v>
      </c>
      <c r="N60" s="439">
        <v>2008.236519645</v>
      </c>
    </row>
    <row r="61" spans="1:14" ht="18" x14ac:dyDescent="0.25">
      <c r="A61" s="435">
        <v>3</v>
      </c>
      <c r="B61" s="441" t="s">
        <v>75</v>
      </c>
      <c r="C61" s="86">
        <v>3012</v>
      </c>
      <c r="D61" s="439">
        <v>6.5492999999999997</v>
      </c>
      <c r="E61" s="86">
        <v>731</v>
      </c>
      <c r="F61" s="439">
        <v>1.268</v>
      </c>
      <c r="G61" s="86">
        <v>6</v>
      </c>
      <c r="H61" s="439">
        <v>6.08E-2</v>
      </c>
      <c r="I61" s="86">
        <v>2251</v>
      </c>
      <c r="J61" s="439">
        <v>5.1715999999999998</v>
      </c>
      <c r="K61" s="86">
        <v>24</v>
      </c>
      <c r="L61" s="439">
        <v>4.8899999999999999E-2</v>
      </c>
      <c r="M61" s="86">
        <v>125956</v>
      </c>
      <c r="N61" s="439">
        <v>254.10929999999999</v>
      </c>
    </row>
    <row r="62" spans="1:14" ht="18" x14ac:dyDescent="0.25">
      <c r="A62" s="435">
        <v>4</v>
      </c>
      <c r="B62" s="441" t="s">
        <v>76</v>
      </c>
      <c r="C62" s="86">
        <v>336</v>
      </c>
      <c r="D62" s="439">
        <v>0.35</v>
      </c>
      <c r="E62" s="86">
        <v>273</v>
      </c>
      <c r="F62" s="439">
        <v>0.3</v>
      </c>
      <c r="G62" s="86">
        <v>26</v>
      </c>
      <c r="H62" s="439">
        <v>0.03</v>
      </c>
      <c r="I62" s="86">
        <v>37</v>
      </c>
      <c r="J62" s="439">
        <v>0.02</v>
      </c>
      <c r="K62" s="86">
        <v>0</v>
      </c>
      <c r="L62" s="439">
        <v>0</v>
      </c>
      <c r="M62" s="86">
        <v>86326</v>
      </c>
      <c r="N62" s="439">
        <v>221.63</v>
      </c>
    </row>
    <row r="63" spans="1:14" ht="18" x14ac:dyDescent="0.25">
      <c r="A63" s="435"/>
      <c r="B63" s="436" t="s">
        <v>251</v>
      </c>
      <c r="C63" s="89">
        <f>SUM(C59:C62)</f>
        <v>22333</v>
      </c>
      <c r="D63" s="444">
        <f t="shared" ref="D63:N63" si="7">SUM(D59:D62)</f>
        <v>51.361700000000006</v>
      </c>
      <c r="E63" s="89">
        <f t="shared" si="7"/>
        <v>7480</v>
      </c>
      <c r="F63" s="444">
        <f t="shared" si="7"/>
        <v>8.702300000000001</v>
      </c>
      <c r="G63" s="89">
        <f t="shared" si="7"/>
        <v>802</v>
      </c>
      <c r="H63" s="444">
        <f t="shared" si="7"/>
        <v>18.479900000000001</v>
      </c>
      <c r="I63" s="89">
        <f t="shared" si="7"/>
        <v>12466</v>
      </c>
      <c r="J63" s="444">
        <f t="shared" si="7"/>
        <v>12.8124</v>
      </c>
      <c r="K63" s="89">
        <f t="shared" si="7"/>
        <v>979</v>
      </c>
      <c r="L63" s="444">
        <f t="shared" si="7"/>
        <v>9.593</v>
      </c>
      <c r="M63" s="89">
        <f t="shared" si="7"/>
        <v>948335</v>
      </c>
      <c r="N63" s="444">
        <f t="shared" si="7"/>
        <v>4250.2658196450002</v>
      </c>
    </row>
    <row r="64" spans="1:14" ht="18" x14ac:dyDescent="0.25">
      <c r="A64" s="435" t="s">
        <v>78</v>
      </c>
      <c r="B64" s="436" t="s">
        <v>79</v>
      </c>
      <c r="C64" s="89"/>
      <c r="D64" s="444"/>
      <c r="E64" s="89"/>
      <c r="F64" s="444"/>
      <c r="G64" s="89"/>
      <c r="H64" s="444"/>
      <c r="I64" s="89"/>
      <c r="J64" s="444"/>
      <c r="K64" s="89"/>
      <c r="L64" s="444"/>
      <c r="M64" s="89"/>
      <c r="N64" s="444"/>
    </row>
    <row r="65" spans="1:14" ht="18" x14ac:dyDescent="0.25">
      <c r="A65" s="435">
        <v>1</v>
      </c>
      <c r="B65" s="441" t="s">
        <v>80</v>
      </c>
      <c r="C65" s="86">
        <v>0</v>
      </c>
      <c r="D65" s="439">
        <v>0</v>
      </c>
      <c r="E65" s="86">
        <v>0</v>
      </c>
      <c r="F65" s="439">
        <v>0</v>
      </c>
      <c r="G65" s="86">
        <v>0</v>
      </c>
      <c r="H65" s="439">
        <v>0</v>
      </c>
      <c r="I65" s="86">
        <v>0</v>
      </c>
      <c r="J65" s="439">
        <v>0</v>
      </c>
      <c r="K65" s="86">
        <v>0</v>
      </c>
      <c r="L65" s="439">
        <v>0</v>
      </c>
      <c r="M65" s="86">
        <v>0</v>
      </c>
      <c r="N65" s="439">
        <v>0</v>
      </c>
    </row>
    <row r="66" spans="1:14" ht="18" x14ac:dyDescent="0.25">
      <c r="A66" s="435">
        <v>2</v>
      </c>
      <c r="B66" s="441" t="s">
        <v>81</v>
      </c>
      <c r="C66" s="86">
        <v>0</v>
      </c>
      <c r="D66" s="439">
        <v>0</v>
      </c>
      <c r="E66" s="86">
        <v>0</v>
      </c>
      <c r="F66" s="439">
        <v>0</v>
      </c>
      <c r="G66" s="86">
        <v>0</v>
      </c>
      <c r="H66" s="439">
        <v>0</v>
      </c>
      <c r="I66" s="86">
        <v>0</v>
      </c>
      <c r="J66" s="439">
        <v>0</v>
      </c>
      <c r="K66" s="86">
        <v>0</v>
      </c>
      <c r="L66" s="439">
        <v>0</v>
      </c>
      <c r="M66" s="86">
        <v>0</v>
      </c>
      <c r="N66" s="439">
        <v>0</v>
      </c>
    </row>
    <row r="67" spans="1:14" ht="18" x14ac:dyDescent="0.25">
      <c r="A67" s="435"/>
      <c r="B67" s="436" t="s">
        <v>542</v>
      </c>
      <c r="C67" s="89">
        <f t="shared" ref="C67:N67" si="8">SUM(C65:C66)</f>
        <v>0</v>
      </c>
      <c r="D67" s="444">
        <f t="shared" si="8"/>
        <v>0</v>
      </c>
      <c r="E67" s="89">
        <f t="shared" si="8"/>
        <v>0</v>
      </c>
      <c r="F67" s="444">
        <f t="shared" si="8"/>
        <v>0</v>
      </c>
      <c r="G67" s="89">
        <f t="shared" si="8"/>
        <v>0</v>
      </c>
      <c r="H67" s="444">
        <f t="shared" si="8"/>
        <v>0</v>
      </c>
      <c r="I67" s="89">
        <f t="shared" si="8"/>
        <v>0</v>
      </c>
      <c r="J67" s="444">
        <f t="shared" si="8"/>
        <v>0</v>
      </c>
      <c r="K67" s="89">
        <f t="shared" si="8"/>
        <v>0</v>
      </c>
      <c r="L67" s="444">
        <f t="shared" si="8"/>
        <v>0</v>
      </c>
      <c r="M67" s="89">
        <f t="shared" si="8"/>
        <v>0</v>
      </c>
      <c r="N67" s="444">
        <f t="shared" si="8"/>
        <v>0</v>
      </c>
    </row>
    <row r="68" spans="1:14" ht="15" x14ac:dyDescent="0.25">
      <c r="A68" s="437"/>
      <c r="B68" s="436" t="s">
        <v>227</v>
      </c>
      <c r="C68" s="440">
        <f t="shared" ref="C68:N68" si="9">SUM(C49+C54+C57+C63+C67)</f>
        <v>2800547</v>
      </c>
      <c r="D68" s="9">
        <f t="shared" si="9"/>
        <v>57070.024379799994</v>
      </c>
      <c r="E68" s="440">
        <f t="shared" si="9"/>
        <v>1220681</v>
      </c>
      <c r="F68" s="9">
        <f t="shared" si="9"/>
        <v>17772.866579800004</v>
      </c>
      <c r="G68" s="440">
        <f t="shared" si="9"/>
        <v>335406</v>
      </c>
      <c r="H68" s="9">
        <f t="shared" si="9"/>
        <v>8887.4243799999986</v>
      </c>
      <c r="I68" s="440">
        <f t="shared" si="9"/>
        <v>420675</v>
      </c>
      <c r="J68" s="9">
        <f t="shared" si="9"/>
        <v>11470.070059999998</v>
      </c>
      <c r="K68" s="440">
        <f t="shared" si="9"/>
        <v>773851</v>
      </c>
      <c r="L68" s="9">
        <f t="shared" si="9"/>
        <v>17096.271730000004</v>
      </c>
      <c r="M68" s="440">
        <f t="shared" si="9"/>
        <v>22312902</v>
      </c>
      <c r="N68" s="9">
        <f t="shared" si="9"/>
        <v>761742.68662133976</v>
      </c>
    </row>
  </sheetData>
  <mergeCells count="12">
    <mergeCell ref="M4:N4"/>
    <mergeCell ref="A49:B49"/>
    <mergeCell ref="A1:N1"/>
    <mergeCell ref="A2:N2"/>
    <mergeCell ref="A3:N3"/>
    <mergeCell ref="A4:A5"/>
    <mergeCell ref="B4:B5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activeCell="P17" sqref="P17"/>
    </sheetView>
  </sheetViews>
  <sheetFormatPr defaultRowHeight="12.75" x14ac:dyDescent="0.2"/>
  <cols>
    <col min="1" max="1" width="4.42578125" style="321" bestFit="1" customWidth="1"/>
    <col min="2" max="2" width="25" style="321" customWidth="1"/>
    <col min="3" max="3" width="10.42578125" style="321" bestFit="1" customWidth="1"/>
    <col min="4" max="4" width="12.5703125" style="445" bestFit="1" customWidth="1"/>
    <col min="5" max="5" width="10.42578125" style="321" bestFit="1" customWidth="1"/>
    <col min="6" max="6" width="11.28515625" style="445" bestFit="1" customWidth="1"/>
    <col min="7" max="7" width="10.42578125" style="321" bestFit="1" customWidth="1"/>
    <col min="8" max="8" width="12.5703125" style="445" bestFit="1" customWidth="1"/>
    <col min="9" max="9" width="10.42578125" style="321" bestFit="1" customWidth="1"/>
    <col min="10" max="10" width="11.28515625" style="445" bestFit="1" customWidth="1"/>
    <col min="11" max="11" width="9.7109375" style="321" customWidth="1"/>
    <col min="12" max="12" width="10.5703125" style="321" bestFit="1" customWidth="1"/>
    <col min="13" max="13" width="8.28515625" style="321" customWidth="1"/>
    <col min="14" max="14" width="11.42578125" style="321" customWidth="1"/>
    <col min="15" max="15" width="9.140625" style="321" customWidth="1"/>
    <col min="16" max="16384" width="9.140625" style="321"/>
  </cols>
  <sheetData>
    <row r="1" spans="1:14" ht="15" x14ac:dyDescent="0.25">
      <c r="A1" s="1165" t="s">
        <v>543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</row>
    <row r="2" spans="1:14" ht="15" x14ac:dyDescent="0.25">
      <c r="A2" s="1165" t="s">
        <v>544</v>
      </c>
      <c r="B2" s="1165"/>
      <c r="C2" s="1165"/>
      <c r="D2" s="1165"/>
      <c r="E2" s="1165"/>
      <c r="F2" s="1165"/>
      <c r="G2" s="1165"/>
      <c r="H2" s="1165"/>
      <c r="I2" s="1165"/>
      <c r="J2" s="1165"/>
      <c r="K2" s="1165"/>
      <c r="L2" s="1165"/>
      <c r="M2" s="1165"/>
      <c r="N2" s="1165"/>
    </row>
    <row r="3" spans="1:14" ht="15" x14ac:dyDescent="0.25">
      <c r="A3" s="1166" t="s">
        <v>460</v>
      </c>
      <c r="B3" s="1166"/>
      <c r="C3" s="1166"/>
      <c r="D3" s="1166"/>
      <c r="E3" s="1166"/>
      <c r="F3" s="1166"/>
      <c r="G3" s="1166"/>
      <c r="H3" s="1166"/>
      <c r="I3" s="1166"/>
      <c r="J3" s="1166"/>
      <c r="K3" s="1166"/>
      <c r="L3" s="1166"/>
      <c r="M3" s="1166"/>
      <c r="N3" s="1166"/>
    </row>
    <row r="4" spans="1:14" ht="15" x14ac:dyDescent="0.25">
      <c r="A4" s="21"/>
      <c r="B4" s="21"/>
      <c r="C4" s="1173" t="s">
        <v>545</v>
      </c>
      <c r="D4" s="1174"/>
      <c r="E4" s="1174"/>
      <c r="F4" s="1175"/>
      <c r="G4" s="1173" t="s">
        <v>546</v>
      </c>
      <c r="H4" s="1174"/>
      <c r="I4" s="1174"/>
      <c r="J4" s="1175"/>
      <c r="K4" s="1176" t="s">
        <v>547</v>
      </c>
      <c r="L4" s="1177"/>
      <c r="M4" s="1177"/>
      <c r="N4" s="1178"/>
    </row>
    <row r="5" spans="1:14" ht="15.75" x14ac:dyDescent="0.2">
      <c r="A5" s="1171" t="s">
        <v>548</v>
      </c>
      <c r="B5" s="1172" t="s">
        <v>3</v>
      </c>
      <c r="C5" s="1169" t="s">
        <v>201</v>
      </c>
      <c r="D5" s="1169"/>
      <c r="E5" s="1169" t="s">
        <v>185</v>
      </c>
      <c r="F5" s="1169"/>
      <c r="G5" s="1169" t="s">
        <v>201</v>
      </c>
      <c r="H5" s="1169"/>
      <c r="I5" s="1169" t="s">
        <v>185</v>
      </c>
      <c r="J5" s="1169"/>
      <c r="K5" s="1169" t="s">
        <v>201</v>
      </c>
      <c r="L5" s="1169"/>
      <c r="M5" s="1169" t="s">
        <v>185</v>
      </c>
      <c r="N5" s="1169"/>
    </row>
    <row r="6" spans="1:14" ht="15.75" x14ac:dyDescent="0.25">
      <c r="A6" s="1171"/>
      <c r="B6" s="1172"/>
      <c r="C6" s="446" t="s">
        <v>549</v>
      </c>
      <c r="D6" s="447" t="s">
        <v>402</v>
      </c>
      <c r="E6" s="446" t="s">
        <v>549</v>
      </c>
      <c r="F6" s="447" t="s">
        <v>402</v>
      </c>
      <c r="G6" s="446" t="s">
        <v>549</v>
      </c>
      <c r="H6" s="447" t="s">
        <v>402</v>
      </c>
      <c r="I6" s="446" t="s">
        <v>549</v>
      </c>
      <c r="J6" s="447" t="s">
        <v>402</v>
      </c>
      <c r="K6" s="446" t="s">
        <v>549</v>
      </c>
      <c r="L6" s="448" t="s">
        <v>402</v>
      </c>
      <c r="M6" s="446" t="s">
        <v>549</v>
      </c>
      <c r="N6" s="448" t="s">
        <v>402</v>
      </c>
    </row>
    <row r="7" spans="1:14" ht="16.5" x14ac:dyDescent="0.25">
      <c r="A7" s="449" t="s">
        <v>13</v>
      </c>
      <c r="B7" s="450" t="s">
        <v>531</v>
      </c>
      <c r="C7" s="451"/>
      <c r="D7" s="452"/>
      <c r="E7" s="451"/>
      <c r="F7" s="452"/>
      <c r="G7"/>
      <c r="H7" s="453"/>
      <c r="I7"/>
      <c r="J7" s="453"/>
      <c r="K7"/>
      <c r="L7" s="454"/>
      <c r="M7"/>
      <c r="N7" s="454"/>
    </row>
    <row r="8" spans="1:14" ht="16.5" x14ac:dyDescent="0.25">
      <c r="A8" s="455">
        <v>1</v>
      </c>
      <c r="B8" s="456" t="s">
        <v>15</v>
      </c>
      <c r="C8" s="451">
        <v>3821</v>
      </c>
      <c r="D8" s="452">
        <v>223.71</v>
      </c>
      <c r="E8" s="451">
        <v>8363</v>
      </c>
      <c r="F8" s="452">
        <v>175.75</v>
      </c>
      <c r="G8" s="451">
        <v>5789</v>
      </c>
      <c r="H8" s="452">
        <v>361.18</v>
      </c>
      <c r="I8" s="451">
        <v>10009</v>
      </c>
      <c r="J8" s="452">
        <v>206.57</v>
      </c>
      <c r="K8" s="451">
        <f>C8-G8</f>
        <v>-1968</v>
      </c>
      <c r="L8" s="452">
        <f t="shared" ref="L8:N22" si="0">D8-H8</f>
        <v>-137.47</v>
      </c>
      <c r="M8" s="451">
        <f t="shared" si="0"/>
        <v>-1646</v>
      </c>
      <c r="N8" s="452">
        <f t="shared" si="0"/>
        <v>-30.819999999999993</v>
      </c>
    </row>
    <row r="9" spans="1:14" ht="16.5" x14ac:dyDescent="0.25">
      <c r="A9" s="455">
        <v>2</v>
      </c>
      <c r="B9" s="456" t="s">
        <v>16</v>
      </c>
      <c r="C9" s="451">
        <v>5552</v>
      </c>
      <c r="D9" s="452">
        <v>374.13</v>
      </c>
      <c r="E9" s="451">
        <v>3842</v>
      </c>
      <c r="F9" s="452">
        <v>82.68</v>
      </c>
      <c r="G9" s="451">
        <v>5281</v>
      </c>
      <c r="H9" s="452">
        <v>324.25</v>
      </c>
      <c r="I9" s="451">
        <v>4004</v>
      </c>
      <c r="J9" s="452">
        <v>81.88</v>
      </c>
      <c r="K9" s="451">
        <f t="shared" ref="K9:N64" si="1">C9-G9</f>
        <v>271</v>
      </c>
      <c r="L9" s="452">
        <f t="shared" si="0"/>
        <v>49.879999999999995</v>
      </c>
      <c r="M9" s="451">
        <f t="shared" si="0"/>
        <v>-162</v>
      </c>
      <c r="N9" s="452">
        <f t="shared" si="0"/>
        <v>0.80000000000001137</v>
      </c>
    </row>
    <row r="10" spans="1:14" ht="16.5" x14ac:dyDescent="0.25">
      <c r="A10" s="455">
        <v>3</v>
      </c>
      <c r="B10" s="456" t="s">
        <v>17</v>
      </c>
      <c r="C10" s="451">
        <v>5896</v>
      </c>
      <c r="D10" s="452">
        <v>17.13</v>
      </c>
      <c r="E10" s="451">
        <v>2139</v>
      </c>
      <c r="F10" s="452">
        <v>38.29</v>
      </c>
      <c r="G10" s="451">
        <v>5521</v>
      </c>
      <c r="H10" s="452">
        <v>723.95609999999999</v>
      </c>
      <c r="I10" s="451">
        <v>2256</v>
      </c>
      <c r="J10" s="452">
        <v>70.095600000000005</v>
      </c>
      <c r="K10" s="451">
        <f>C10-G10</f>
        <v>375</v>
      </c>
      <c r="L10" s="452">
        <f>D10-H10</f>
        <v>-706.8261</v>
      </c>
      <c r="M10" s="451">
        <f>E10-I10</f>
        <v>-117</v>
      </c>
      <c r="N10" s="452">
        <f>F10-J10</f>
        <v>-31.805600000000005</v>
      </c>
    </row>
    <row r="11" spans="1:14" ht="16.5" x14ac:dyDescent="0.25">
      <c r="A11" s="455">
        <v>4</v>
      </c>
      <c r="B11" s="456" t="s">
        <v>18</v>
      </c>
      <c r="C11" s="451">
        <v>1510</v>
      </c>
      <c r="D11" s="452">
        <v>107.51</v>
      </c>
      <c r="E11" s="451">
        <v>1322</v>
      </c>
      <c r="F11" s="452">
        <v>17.63</v>
      </c>
      <c r="G11" s="451">
        <v>1512</v>
      </c>
      <c r="H11" s="452">
        <v>177.1</v>
      </c>
      <c r="I11" s="451">
        <v>1592</v>
      </c>
      <c r="J11" s="452">
        <v>41.32</v>
      </c>
      <c r="K11" s="451">
        <f t="shared" si="1"/>
        <v>-2</v>
      </c>
      <c r="L11" s="452">
        <f t="shared" si="0"/>
        <v>-69.589999999999989</v>
      </c>
      <c r="M11" s="451">
        <f t="shared" si="0"/>
        <v>-270</v>
      </c>
      <c r="N11" s="452">
        <f t="shared" si="0"/>
        <v>-23.69</v>
      </c>
    </row>
    <row r="12" spans="1:14" s="434" customFormat="1" ht="16.5" x14ac:dyDescent="0.25">
      <c r="A12" s="449"/>
      <c r="B12" s="450" t="s">
        <v>532</v>
      </c>
      <c r="C12" s="457">
        <f t="shared" ref="C12:N12" si="2">SUM(C8:C11)</f>
        <v>16779</v>
      </c>
      <c r="D12" s="458">
        <f t="shared" si="2"/>
        <v>722.48</v>
      </c>
      <c r="E12" s="457">
        <f t="shared" si="2"/>
        <v>15666</v>
      </c>
      <c r="F12" s="458">
        <f t="shared" si="2"/>
        <v>314.35000000000002</v>
      </c>
      <c r="G12" s="457">
        <f t="shared" si="2"/>
        <v>18103</v>
      </c>
      <c r="H12" s="458">
        <f t="shared" si="2"/>
        <v>1586.4861000000001</v>
      </c>
      <c r="I12" s="457">
        <f t="shared" si="2"/>
        <v>17861</v>
      </c>
      <c r="J12" s="458">
        <f t="shared" si="2"/>
        <v>399.86559999999997</v>
      </c>
      <c r="K12" s="457">
        <f t="shared" si="2"/>
        <v>-1324</v>
      </c>
      <c r="L12" s="458">
        <f t="shared" si="2"/>
        <v>-864.00610000000006</v>
      </c>
      <c r="M12" s="457">
        <f t="shared" si="2"/>
        <v>-2195</v>
      </c>
      <c r="N12" s="458">
        <f t="shared" si="2"/>
        <v>-85.515599999999992</v>
      </c>
    </row>
    <row r="13" spans="1:14" ht="16.5" x14ac:dyDescent="0.25">
      <c r="A13" s="449" t="s">
        <v>533</v>
      </c>
      <c r="B13" s="450" t="s">
        <v>534</v>
      </c>
      <c r="C13" s="451"/>
      <c r="D13" s="452"/>
      <c r="E13" s="451"/>
      <c r="F13" s="452"/>
      <c r="G13" s="451"/>
      <c r="H13" s="452"/>
      <c r="I13" s="451"/>
      <c r="J13" s="452"/>
      <c r="K13" s="451"/>
      <c r="L13" s="452"/>
      <c r="M13" s="451"/>
      <c r="N13" s="452"/>
    </row>
    <row r="14" spans="1:14" ht="16.5" x14ac:dyDescent="0.25">
      <c r="A14" s="455">
        <v>1</v>
      </c>
      <c r="B14" s="456" t="s">
        <v>22</v>
      </c>
      <c r="C14" s="451">
        <v>256</v>
      </c>
      <c r="D14" s="452">
        <v>36.479999999999997</v>
      </c>
      <c r="E14" s="451">
        <v>394</v>
      </c>
      <c r="F14" s="452">
        <v>7.04</v>
      </c>
      <c r="G14" s="451">
        <v>386</v>
      </c>
      <c r="H14" s="452">
        <v>54.607999999999997</v>
      </c>
      <c r="I14" s="451">
        <v>467</v>
      </c>
      <c r="J14" s="452">
        <v>9.0180000000000007</v>
      </c>
      <c r="K14" s="451">
        <f t="shared" si="1"/>
        <v>-130</v>
      </c>
      <c r="L14" s="452">
        <f t="shared" si="0"/>
        <v>-18.128</v>
      </c>
      <c r="M14" s="451">
        <f t="shared" si="0"/>
        <v>-73</v>
      </c>
      <c r="N14" s="452">
        <f t="shared" si="0"/>
        <v>-1.9780000000000006</v>
      </c>
    </row>
    <row r="15" spans="1:14" ht="16.5" x14ac:dyDescent="0.25">
      <c r="A15" s="455">
        <v>2</v>
      </c>
      <c r="B15" s="456" t="s">
        <v>23</v>
      </c>
      <c r="C15" s="451">
        <v>154</v>
      </c>
      <c r="D15" s="452">
        <v>26.6904</v>
      </c>
      <c r="E15" s="451">
        <v>75</v>
      </c>
      <c r="F15" s="452">
        <v>1.3202</v>
      </c>
      <c r="G15" s="451">
        <v>184</v>
      </c>
      <c r="H15" s="452">
        <v>29.125800000000002</v>
      </c>
      <c r="I15" s="451">
        <v>102</v>
      </c>
      <c r="J15" s="452">
        <v>1.7437</v>
      </c>
      <c r="K15" s="451">
        <f t="shared" si="1"/>
        <v>-30</v>
      </c>
      <c r="L15" s="452">
        <f t="shared" si="0"/>
        <v>-2.4354000000000013</v>
      </c>
      <c r="M15" s="451">
        <f t="shared" si="0"/>
        <v>-27</v>
      </c>
      <c r="N15" s="452">
        <f t="shared" si="0"/>
        <v>-0.42349999999999999</v>
      </c>
    </row>
    <row r="16" spans="1:14" ht="16.5" x14ac:dyDescent="0.25">
      <c r="A16" s="455">
        <v>3</v>
      </c>
      <c r="B16" s="456" t="s">
        <v>24</v>
      </c>
      <c r="C16" s="451">
        <v>249</v>
      </c>
      <c r="D16" s="452">
        <v>6.0350999999999999</v>
      </c>
      <c r="E16" s="451">
        <v>436</v>
      </c>
      <c r="F16" s="452">
        <v>8.5299999999999994</v>
      </c>
      <c r="G16" s="451">
        <v>342</v>
      </c>
      <c r="H16" s="452">
        <v>32.6584</v>
      </c>
      <c r="I16" s="451">
        <v>500</v>
      </c>
      <c r="J16" s="452">
        <v>5.4885999999999999</v>
      </c>
      <c r="K16" s="451">
        <f t="shared" si="1"/>
        <v>-93</v>
      </c>
      <c r="L16" s="452">
        <f t="shared" si="0"/>
        <v>-26.6233</v>
      </c>
      <c r="M16" s="451">
        <f t="shared" si="0"/>
        <v>-64</v>
      </c>
      <c r="N16" s="452">
        <f t="shared" si="0"/>
        <v>3.0413999999999994</v>
      </c>
    </row>
    <row r="17" spans="1:14" ht="16.5" x14ac:dyDescent="0.25">
      <c r="A17" s="455">
        <v>4</v>
      </c>
      <c r="B17" s="459" t="s">
        <v>25</v>
      </c>
      <c r="C17" s="451">
        <v>77</v>
      </c>
      <c r="D17" s="452">
        <v>6.73</v>
      </c>
      <c r="E17" s="451">
        <v>95</v>
      </c>
      <c r="F17" s="452">
        <v>1.7768999999999999</v>
      </c>
      <c r="G17" s="451">
        <v>379</v>
      </c>
      <c r="H17" s="452">
        <v>36.58</v>
      </c>
      <c r="I17" s="451">
        <v>227</v>
      </c>
      <c r="J17" s="452">
        <v>2.7652000000000001</v>
      </c>
      <c r="K17" s="451">
        <f t="shared" si="1"/>
        <v>-302</v>
      </c>
      <c r="L17" s="452">
        <f t="shared" si="0"/>
        <v>-29.849999999999998</v>
      </c>
      <c r="M17" s="451">
        <f t="shared" si="0"/>
        <v>-132</v>
      </c>
      <c r="N17" s="452">
        <f t="shared" si="0"/>
        <v>-0.98830000000000018</v>
      </c>
    </row>
    <row r="18" spans="1:14" ht="16.5" x14ac:dyDescent="0.25">
      <c r="A18" s="455">
        <v>5</v>
      </c>
      <c r="B18" s="459" t="s">
        <v>26</v>
      </c>
      <c r="C18" s="451">
        <v>191</v>
      </c>
      <c r="D18" s="452">
        <v>28.529900000000001</v>
      </c>
      <c r="E18" s="451">
        <v>208</v>
      </c>
      <c r="F18" s="452">
        <v>4.4804000000000004</v>
      </c>
      <c r="G18" s="451">
        <v>191</v>
      </c>
      <c r="H18" s="452">
        <v>28.529900000000001</v>
      </c>
      <c r="I18" s="451">
        <v>208</v>
      </c>
      <c r="J18" s="452">
        <v>4.4804000000000004</v>
      </c>
      <c r="K18" s="451">
        <f t="shared" si="1"/>
        <v>0</v>
      </c>
      <c r="L18" s="452">
        <f t="shared" si="0"/>
        <v>0</v>
      </c>
      <c r="M18" s="451">
        <f t="shared" si="0"/>
        <v>0</v>
      </c>
      <c r="N18" s="452">
        <f t="shared" si="0"/>
        <v>0</v>
      </c>
    </row>
    <row r="19" spans="1:14" ht="16.5" x14ac:dyDescent="0.25">
      <c r="A19" s="455">
        <v>6</v>
      </c>
      <c r="B19" s="456" t="s">
        <v>27</v>
      </c>
      <c r="C19" s="451">
        <v>255</v>
      </c>
      <c r="D19" s="452">
        <v>22.21</v>
      </c>
      <c r="E19" s="451">
        <v>443</v>
      </c>
      <c r="F19" s="452">
        <v>10.42</v>
      </c>
      <c r="G19" s="451">
        <v>597</v>
      </c>
      <c r="H19" s="452">
        <v>102.4254</v>
      </c>
      <c r="I19" s="451">
        <v>513</v>
      </c>
      <c r="J19" s="452">
        <v>12.761100000000001</v>
      </c>
      <c r="K19" s="451">
        <f t="shared" si="1"/>
        <v>-342</v>
      </c>
      <c r="L19" s="452">
        <f t="shared" si="0"/>
        <v>-80.215399999999988</v>
      </c>
      <c r="M19" s="451">
        <f t="shared" si="0"/>
        <v>-70</v>
      </c>
      <c r="N19" s="452">
        <f t="shared" si="0"/>
        <v>-2.3411000000000008</v>
      </c>
    </row>
    <row r="20" spans="1:14" ht="16.5" x14ac:dyDescent="0.25">
      <c r="A20" s="455">
        <v>7</v>
      </c>
      <c r="B20" s="459" t="s">
        <v>28</v>
      </c>
      <c r="C20" s="451">
        <v>41</v>
      </c>
      <c r="D20" s="452">
        <v>3.6594000000000002</v>
      </c>
      <c r="E20" s="451">
        <v>11</v>
      </c>
      <c r="F20" s="452">
        <v>0.33279999999999998</v>
      </c>
      <c r="G20" s="451">
        <v>41</v>
      </c>
      <c r="H20" s="452">
        <v>3.6596000000000002</v>
      </c>
      <c r="I20" s="451">
        <v>11</v>
      </c>
      <c r="J20" s="452">
        <v>0.16950000000000001</v>
      </c>
      <c r="K20" s="451">
        <f>C20-G20</f>
        <v>0</v>
      </c>
      <c r="L20" s="452">
        <f>D20-H20</f>
        <v>-1.9999999999997797E-4</v>
      </c>
      <c r="M20" s="451">
        <f>E20-I20</f>
        <v>0</v>
      </c>
      <c r="N20" s="452">
        <f>F20-J20</f>
        <v>0.16329999999999997</v>
      </c>
    </row>
    <row r="21" spans="1:14" ht="16.5" x14ac:dyDescent="0.25">
      <c r="A21" s="455">
        <v>8</v>
      </c>
      <c r="B21" s="459" t="s">
        <v>29</v>
      </c>
      <c r="C21" s="451">
        <v>287</v>
      </c>
      <c r="D21" s="452">
        <v>98.018900000000002</v>
      </c>
      <c r="E21" s="451">
        <v>169</v>
      </c>
      <c r="F21" s="452">
        <v>3.8024</v>
      </c>
      <c r="G21" s="451">
        <v>255</v>
      </c>
      <c r="H21" s="452">
        <v>90.085899999999995</v>
      </c>
      <c r="I21" s="451">
        <v>185</v>
      </c>
      <c r="J21" s="452">
        <v>4.25</v>
      </c>
      <c r="K21" s="451">
        <f t="shared" si="1"/>
        <v>32</v>
      </c>
      <c r="L21" s="452">
        <f t="shared" si="0"/>
        <v>7.9330000000000069</v>
      </c>
      <c r="M21" s="451">
        <f t="shared" si="0"/>
        <v>-16</v>
      </c>
      <c r="N21" s="452">
        <f t="shared" si="0"/>
        <v>-0.4476</v>
      </c>
    </row>
    <row r="22" spans="1:14" s="434" customFormat="1" ht="16.5" x14ac:dyDescent="0.25">
      <c r="A22" s="449"/>
      <c r="B22" s="450" t="s">
        <v>30</v>
      </c>
      <c r="C22" s="457">
        <f t="shared" ref="C22:J22" si="3">SUM(C14:C21)</f>
        <v>1510</v>
      </c>
      <c r="D22" s="458">
        <f t="shared" si="3"/>
        <v>228.3537</v>
      </c>
      <c r="E22" s="457">
        <f t="shared" si="3"/>
        <v>1831</v>
      </c>
      <c r="F22" s="458">
        <f t="shared" si="3"/>
        <v>37.7027</v>
      </c>
      <c r="G22" s="457">
        <f t="shared" si="3"/>
        <v>2375</v>
      </c>
      <c r="H22" s="458">
        <f t="shared" si="3"/>
        <v>377.673</v>
      </c>
      <c r="I22" s="457">
        <f t="shared" si="3"/>
        <v>2213</v>
      </c>
      <c r="J22" s="458">
        <f t="shared" si="3"/>
        <v>40.676500000000004</v>
      </c>
      <c r="K22" s="457">
        <f t="shared" si="1"/>
        <v>-865</v>
      </c>
      <c r="L22" s="458">
        <f t="shared" si="0"/>
        <v>-149.3193</v>
      </c>
      <c r="M22" s="457">
        <f t="shared" si="0"/>
        <v>-382</v>
      </c>
      <c r="N22" s="458">
        <f t="shared" si="0"/>
        <v>-2.9738000000000042</v>
      </c>
    </row>
    <row r="23" spans="1:14" ht="16.5" x14ac:dyDescent="0.25">
      <c r="A23" s="449" t="s">
        <v>31</v>
      </c>
      <c r="B23" s="450" t="s">
        <v>535</v>
      </c>
      <c r="C23" s="451"/>
      <c r="D23" s="452"/>
      <c r="E23" s="451"/>
      <c r="F23" s="452"/>
      <c r="G23" s="451"/>
      <c r="H23" s="452"/>
      <c r="I23" s="451"/>
      <c r="J23" s="452"/>
      <c r="K23" s="451"/>
      <c r="L23" s="452"/>
      <c r="M23" s="451"/>
      <c r="N23" s="452"/>
    </row>
    <row r="24" spans="1:14" ht="16.5" x14ac:dyDescent="0.25">
      <c r="A24" s="455">
        <v>1</v>
      </c>
      <c r="B24" s="456" t="s">
        <v>33</v>
      </c>
      <c r="C24" s="451">
        <v>73</v>
      </c>
      <c r="D24" s="452">
        <v>10.5426</v>
      </c>
      <c r="E24" s="451">
        <v>69</v>
      </c>
      <c r="F24" s="452">
        <v>1.9442999999999999</v>
      </c>
      <c r="G24" s="451">
        <v>73</v>
      </c>
      <c r="H24" s="452">
        <v>10.679399999999999</v>
      </c>
      <c r="I24" s="451">
        <v>71</v>
      </c>
      <c r="J24" s="452">
        <v>1.9661999999999999</v>
      </c>
      <c r="K24" s="451">
        <f t="shared" si="1"/>
        <v>0</v>
      </c>
      <c r="L24" s="452">
        <f t="shared" si="1"/>
        <v>-0.13679999999999914</v>
      </c>
      <c r="M24" s="451">
        <f t="shared" si="1"/>
        <v>-2</v>
      </c>
      <c r="N24" s="452">
        <f t="shared" si="1"/>
        <v>-2.1900000000000031E-2</v>
      </c>
    </row>
    <row r="25" spans="1:14" ht="16.5" x14ac:dyDescent="0.25">
      <c r="A25" s="455">
        <v>2</v>
      </c>
      <c r="B25" s="456" t="s">
        <v>34</v>
      </c>
      <c r="C25" s="451">
        <v>414</v>
      </c>
      <c r="D25" s="452">
        <v>18.413499999999999</v>
      </c>
      <c r="E25" s="451">
        <v>267</v>
      </c>
      <c r="F25" s="452">
        <v>0.92720000000000002</v>
      </c>
      <c r="G25" s="451">
        <v>448</v>
      </c>
      <c r="H25" s="452">
        <v>21.540400000000002</v>
      </c>
      <c r="I25" s="451">
        <v>282</v>
      </c>
      <c r="J25" s="452">
        <v>2.1993999999999998</v>
      </c>
      <c r="K25" s="451">
        <f t="shared" si="1"/>
        <v>-34</v>
      </c>
      <c r="L25" s="452">
        <f t="shared" si="1"/>
        <v>-3.1269000000000027</v>
      </c>
      <c r="M25" s="451">
        <f t="shared" si="1"/>
        <v>-15</v>
      </c>
      <c r="N25" s="452">
        <f t="shared" si="1"/>
        <v>-1.2721999999999998</v>
      </c>
    </row>
    <row r="26" spans="1:14" ht="16.5" x14ac:dyDescent="0.25">
      <c r="A26" s="455">
        <v>3</v>
      </c>
      <c r="B26" s="456" t="s">
        <v>35</v>
      </c>
      <c r="C26" s="451">
        <v>88</v>
      </c>
      <c r="D26" s="452">
        <v>1.0993999999999999</v>
      </c>
      <c r="E26" s="451">
        <v>13</v>
      </c>
      <c r="F26" s="452">
        <v>0.2132</v>
      </c>
      <c r="G26" s="451">
        <v>283</v>
      </c>
      <c r="H26" s="452">
        <v>6.2469000000000001</v>
      </c>
      <c r="I26" s="451">
        <v>15</v>
      </c>
      <c r="J26" s="452">
        <v>1.4182999999999999</v>
      </c>
      <c r="K26" s="451">
        <f t="shared" si="1"/>
        <v>-195</v>
      </c>
      <c r="L26" s="452">
        <f t="shared" si="1"/>
        <v>-5.1475</v>
      </c>
      <c r="M26" s="451">
        <f t="shared" si="1"/>
        <v>-2</v>
      </c>
      <c r="N26" s="452">
        <f t="shared" si="1"/>
        <v>-1.2050999999999998</v>
      </c>
    </row>
    <row r="27" spans="1:14" ht="16.5" x14ac:dyDescent="0.25">
      <c r="A27" s="455">
        <v>4</v>
      </c>
      <c r="B27" s="456" t="s">
        <v>36</v>
      </c>
      <c r="C27" s="451">
        <v>90</v>
      </c>
      <c r="D27" s="452">
        <v>7.9859200000000001</v>
      </c>
      <c r="E27" s="451">
        <v>10</v>
      </c>
      <c r="F27" s="452">
        <v>0.35327999999999998</v>
      </c>
      <c r="G27" s="451">
        <v>88</v>
      </c>
      <c r="H27" s="452">
        <v>8.1953399999999998</v>
      </c>
      <c r="I27" s="451">
        <v>10</v>
      </c>
      <c r="J27" s="452">
        <v>0.35915999999999998</v>
      </c>
      <c r="K27" s="451">
        <f t="shared" si="1"/>
        <v>2</v>
      </c>
      <c r="L27" s="452">
        <f t="shared" si="1"/>
        <v>-0.20941999999999972</v>
      </c>
      <c r="M27" s="451">
        <f t="shared" si="1"/>
        <v>0</v>
      </c>
      <c r="N27" s="452">
        <f t="shared" si="1"/>
        <v>-5.8799999999999963E-3</v>
      </c>
    </row>
    <row r="28" spans="1:14" ht="16.5" x14ac:dyDescent="0.25">
      <c r="A28" s="455">
        <v>5</v>
      </c>
      <c r="B28" s="456" t="s">
        <v>37</v>
      </c>
      <c r="C28" s="451">
        <v>4</v>
      </c>
      <c r="D28" s="452">
        <v>0.38950000000000001</v>
      </c>
      <c r="E28" s="451">
        <v>7</v>
      </c>
      <c r="F28" s="452">
        <v>0.1653</v>
      </c>
      <c r="G28" s="451">
        <v>9</v>
      </c>
      <c r="H28" s="452">
        <v>0.70399999999999996</v>
      </c>
      <c r="I28" s="451">
        <v>7</v>
      </c>
      <c r="J28" s="452">
        <v>0.1653</v>
      </c>
      <c r="K28" s="451">
        <f t="shared" si="1"/>
        <v>-5</v>
      </c>
      <c r="L28" s="452">
        <f t="shared" si="1"/>
        <v>-0.31449999999999995</v>
      </c>
      <c r="M28" s="451">
        <f t="shared" si="1"/>
        <v>0</v>
      </c>
      <c r="N28" s="452">
        <f t="shared" si="1"/>
        <v>0</v>
      </c>
    </row>
    <row r="29" spans="1:14" ht="16.5" x14ac:dyDescent="0.25">
      <c r="A29" s="455">
        <v>6</v>
      </c>
      <c r="B29" s="456" t="s">
        <v>38</v>
      </c>
      <c r="C29" s="451">
        <v>9</v>
      </c>
      <c r="D29" s="452">
        <v>2.6</v>
      </c>
      <c r="E29" s="451">
        <v>1</v>
      </c>
      <c r="F29" s="452">
        <v>0.03</v>
      </c>
      <c r="G29" s="451">
        <v>9</v>
      </c>
      <c r="H29" s="452">
        <v>2.6</v>
      </c>
      <c r="I29" s="451">
        <v>1</v>
      </c>
      <c r="J29" s="452">
        <v>0.03</v>
      </c>
      <c r="K29" s="451">
        <f t="shared" si="1"/>
        <v>0</v>
      </c>
      <c r="L29" s="452">
        <f t="shared" si="1"/>
        <v>0</v>
      </c>
      <c r="M29" s="451">
        <f t="shared" si="1"/>
        <v>0</v>
      </c>
      <c r="N29" s="452">
        <f t="shared" si="1"/>
        <v>0</v>
      </c>
    </row>
    <row r="30" spans="1:14" ht="16.5" x14ac:dyDescent="0.25">
      <c r="A30" s="455">
        <v>7</v>
      </c>
      <c r="B30" s="456" t="s">
        <v>39</v>
      </c>
      <c r="C30" s="451">
        <v>106</v>
      </c>
      <c r="D30" s="452">
        <v>6.85006</v>
      </c>
      <c r="E30" s="451">
        <v>38</v>
      </c>
      <c r="F30" s="452">
        <v>0.88887000000000005</v>
      </c>
      <c r="G30" s="451">
        <v>129</v>
      </c>
      <c r="H30" s="452">
        <v>8.2899999999999991</v>
      </c>
      <c r="I30" s="451">
        <v>41</v>
      </c>
      <c r="J30" s="452">
        <v>0.95</v>
      </c>
      <c r="K30" s="451">
        <f t="shared" si="1"/>
        <v>-23</v>
      </c>
      <c r="L30" s="452">
        <f t="shared" si="1"/>
        <v>-1.4399399999999991</v>
      </c>
      <c r="M30" s="451">
        <f t="shared" si="1"/>
        <v>-3</v>
      </c>
      <c r="N30" s="452">
        <f t="shared" si="1"/>
        <v>-6.1129999999999907E-2</v>
      </c>
    </row>
    <row r="31" spans="1:14" ht="16.5" x14ac:dyDescent="0.25">
      <c r="A31" s="455">
        <v>8</v>
      </c>
      <c r="B31" s="456" t="s">
        <v>40</v>
      </c>
      <c r="C31" s="451">
        <v>33</v>
      </c>
      <c r="D31" s="452">
        <v>3.17</v>
      </c>
      <c r="E31" s="451">
        <v>1</v>
      </c>
      <c r="F31" s="452">
        <v>0.01</v>
      </c>
      <c r="G31" s="451">
        <v>33</v>
      </c>
      <c r="H31" s="452">
        <v>3.17</v>
      </c>
      <c r="I31" s="451">
        <v>1</v>
      </c>
      <c r="J31" s="452">
        <v>0.01</v>
      </c>
      <c r="K31" s="451">
        <f t="shared" si="1"/>
        <v>0</v>
      </c>
      <c r="L31" s="452">
        <f t="shared" si="1"/>
        <v>0</v>
      </c>
      <c r="M31" s="451">
        <f t="shared" si="1"/>
        <v>0</v>
      </c>
      <c r="N31" s="452">
        <f t="shared" si="1"/>
        <v>0</v>
      </c>
    </row>
    <row r="32" spans="1:14" ht="16.5" x14ac:dyDescent="0.25">
      <c r="A32" s="455">
        <v>9</v>
      </c>
      <c r="B32" s="456" t="s">
        <v>41</v>
      </c>
      <c r="C32" s="451">
        <v>15</v>
      </c>
      <c r="D32" s="452">
        <v>1.6627000000000001</v>
      </c>
      <c r="E32" s="451">
        <v>12</v>
      </c>
      <c r="F32" s="452">
        <v>0.25390000000000001</v>
      </c>
      <c r="G32" s="451">
        <v>11</v>
      </c>
      <c r="H32" s="452">
        <v>1.0450999999999999</v>
      </c>
      <c r="I32" s="451">
        <v>13</v>
      </c>
      <c r="J32" s="452">
        <v>0.2397</v>
      </c>
      <c r="K32" s="451">
        <f>C32-G32</f>
        <v>4</v>
      </c>
      <c r="L32" s="452">
        <f>D32-H32</f>
        <v>0.61760000000000015</v>
      </c>
      <c r="M32" s="451">
        <f>E32-I32</f>
        <v>-1</v>
      </c>
      <c r="N32" s="452">
        <f>F32-J32</f>
        <v>1.4200000000000018E-2</v>
      </c>
    </row>
    <row r="33" spans="1:14" ht="16.5" x14ac:dyDescent="0.25">
      <c r="A33" s="455">
        <v>10</v>
      </c>
      <c r="B33" s="456" t="s">
        <v>42</v>
      </c>
      <c r="C33" s="451">
        <v>7</v>
      </c>
      <c r="D33" s="452">
        <v>99.831599999999995</v>
      </c>
      <c r="E33" s="451">
        <v>1</v>
      </c>
      <c r="F33" s="452">
        <v>1.7399999999999999E-2</v>
      </c>
      <c r="G33" s="451">
        <v>7</v>
      </c>
      <c r="H33" s="452">
        <v>99.831599999999995</v>
      </c>
      <c r="I33" s="451">
        <v>1</v>
      </c>
      <c r="J33" s="452">
        <v>1.7399999999999999E-2</v>
      </c>
      <c r="K33" s="451">
        <f t="shared" si="1"/>
        <v>0</v>
      </c>
      <c r="L33" s="452">
        <f t="shared" si="1"/>
        <v>0</v>
      </c>
      <c r="M33" s="451">
        <f t="shared" si="1"/>
        <v>0</v>
      </c>
      <c r="N33" s="452">
        <f t="shared" si="1"/>
        <v>0</v>
      </c>
    </row>
    <row r="34" spans="1:14" ht="16.5" x14ac:dyDescent="0.25">
      <c r="A34" s="455">
        <v>11</v>
      </c>
      <c r="B34" s="456" t="s">
        <v>43</v>
      </c>
      <c r="C34" s="451">
        <v>33</v>
      </c>
      <c r="D34" s="452">
        <v>0.26450000000000001</v>
      </c>
      <c r="E34" s="451">
        <v>2</v>
      </c>
      <c r="F34" s="452">
        <v>5.8999999999999999E-3</v>
      </c>
      <c r="G34" s="451">
        <v>48</v>
      </c>
      <c r="H34" s="452">
        <v>0.29499999999999998</v>
      </c>
      <c r="I34" s="451">
        <v>2</v>
      </c>
      <c r="J34" s="452">
        <v>5.8999999999999999E-3</v>
      </c>
      <c r="K34" s="451">
        <f t="shared" si="1"/>
        <v>-15</v>
      </c>
      <c r="L34" s="452">
        <f t="shared" si="1"/>
        <v>-3.0499999999999972E-2</v>
      </c>
      <c r="M34" s="451">
        <f t="shared" si="1"/>
        <v>0</v>
      </c>
      <c r="N34" s="452">
        <f t="shared" si="1"/>
        <v>0</v>
      </c>
    </row>
    <row r="35" spans="1:14" ht="16.5" x14ac:dyDescent="0.25">
      <c r="A35" s="455">
        <v>12</v>
      </c>
      <c r="B35" s="456" t="s">
        <v>44</v>
      </c>
      <c r="C35" s="451">
        <v>18</v>
      </c>
      <c r="D35" s="452">
        <v>1.48</v>
      </c>
      <c r="E35" s="451">
        <v>3</v>
      </c>
      <c r="F35" s="452">
        <v>0.05</v>
      </c>
      <c r="G35" s="451">
        <v>45</v>
      </c>
      <c r="H35" s="452">
        <v>8.69</v>
      </c>
      <c r="I35" s="451">
        <v>3</v>
      </c>
      <c r="J35" s="452">
        <v>0.05</v>
      </c>
      <c r="K35" s="451">
        <f t="shared" si="1"/>
        <v>-27</v>
      </c>
      <c r="L35" s="452">
        <f t="shared" si="1"/>
        <v>-7.2099999999999991</v>
      </c>
      <c r="M35" s="451">
        <f t="shared" si="1"/>
        <v>0</v>
      </c>
      <c r="N35" s="452">
        <f t="shared" si="1"/>
        <v>0</v>
      </c>
    </row>
    <row r="36" spans="1:14" ht="16.5" x14ac:dyDescent="0.25">
      <c r="A36" s="455">
        <v>13</v>
      </c>
      <c r="B36" s="456" t="s">
        <v>45</v>
      </c>
      <c r="C36" s="451">
        <v>2</v>
      </c>
      <c r="D36" s="452">
        <v>0.13800000000000001</v>
      </c>
      <c r="E36" s="451">
        <v>2</v>
      </c>
      <c r="F36" s="452">
        <v>2.3800000000000002E-2</v>
      </c>
      <c r="G36" s="451">
        <v>7</v>
      </c>
      <c r="H36" s="452">
        <v>0.6</v>
      </c>
      <c r="I36" s="451">
        <v>2</v>
      </c>
      <c r="J36" s="452">
        <v>2.3800000000000002E-2</v>
      </c>
      <c r="K36" s="451">
        <f t="shared" si="1"/>
        <v>-5</v>
      </c>
      <c r="L36" s="452">
        <f t="shared" si="1"/>
        <v>-0.46199999999999997</v>
      </c>
      <c r="M36" s="451">
        <f t="shared" si="1"/>
        <v>0</v>
      </c>
      <c r="N36" s="452">
        <f t="shared" si="1"/>
        <v>0</v>
      </c>
    </row>
    <row r="37" spans="1:14" ht="16.5" x14ac:dyDescent="0.25">
      <c r="A37" s="455">
        <v>14</v>
      </c>
      <c r="B37" s="456" t="s">
        <v>46</v>
      </c>
      <c r="C37" s="451">
        <v>0</v>
      </c>
      <c r="D37" s="452">
        <v>0</v>
      </c>
      <c r="E37" s="451">
        <v>0</v>
      </c>
      <c r="F37" s="452">
        <v>0</v>
      </c>
      <c r="G37" s="451">
        <v>0</v>
      </c>
      <c r="H37" s="452">
        <v>0</v>
      </c>
      <c r="I37" s="451">
        <v>0</v>
      </c>
      <c r="J37" s="452">
        <v>0</v>
      </c>
      <c r="K37" s="451">
        <f t="shared" si="1"/>
        <v>0</v>
      </c>
      <c r="L37" s="452">
        <f t="shared" si="1"/>
        <v>0</v>
      </c>
      <c r="M37" s="451">
        <f t="shared" si="1"/>
        <v>0</v>
      </c>
      <c r="N37" s="452">
        <f t="shared" si="1"/>
        <v>0</v>
      </c>
    </row>
    <row r="38" spans="1:14" ht="16.5" x14ac:dyDescent="0.25">
      <c r="A38" s="455">
        <v>15</v>
      </c>
      <c r="B38" s="456" t="s">
        <v>47</v>
      </c>
      <c r="C38" s="451">
        <v>29</v>
      </c>
      <c r="D38" s="452">
        <v>0.28899999999999998</v>
      </c>
      <c r="E38" s="451">
        <v>1</v>
      </c>
      <c r="F38" s="452">
        <v>1.3899999999999999E-2</v>
      </c>
      <c r="G38" s="451">
        <v>42</v>
      </c>
      <c r="H38" s="452">
        <v>0.56630000000000003</v>
      </c>
      <c r="I38" s="451">
        <v>0</v>
      </c>
      <c r="J38" s="452">
        <v>0</v>
      </c>
      <c r="K38" s="451">
        <f t="shared" si="1"/>
        <v>-13</v>
      </c>
      <c r="L38" s="452">
        <f t="shared" si="1"/>
        <v>-0.27730000000000005</v>
      </c>
      <c r="M38" s="451">
        <f t="shared" si="1"/>
        <v>1</v>
      </c>
      <c r="N38" s="452">
        <f t="shared" si="1"/>
        <v>1.3899999999999999E-2</v>
      </c>
    </row>
    <row r="39" spans="1:14" ht="16.5" x14ac:dyDescent="0.25">
      <c r="A39" s="455">
        <v>16</v>
      </c>
      <c r="B39" s="456" t="s">
        <v>48</v>
      </c>
      <c r="C39" s="451">
        <v>46</v>
      </c>
      <c r="D39" s="452">
        <v>3.24</v>
      </c>
      <c r="E39" s="451">
        <v>60</v>
      </c>
      <c r="F39" s="452">
        <v>1.83</v>
      </c>
      <c r="G39" s="451">
        <v>64</v>
      </c>
      <c r="H39" s="452">
        <v>4.2816999999999998</v>
      </c>
      <c r="I39" s="451">
        <v>99</v>
      </c>
      <c r="J39" s="452">
        <v>2.8690000000000002</v>
      </c>
      <c r="K39" s="451">
        <f t="shared" si="1"/>
        <v>-18</v>
      </c>
      <c r="L39" s="452">
        <f t="shared" si="1"/>
        <v>-1.0416999999999996</v>
      </c>
      <c r="M39" s="451">
        <f t="shared" si="1"/>
        <v>-39</v>
      </c>
      <c r="N39" s="452">
        <f t="shared" si="1"/>
        <v>-1.0390000000000001</v>
      </c>
    </row>
    <row r="40" spans="1:14" ht="16.5" x14ac:dyDescent="0.25">
      <c r="A40" s="455">
        <v>17</v>
      </c>
      <c r="B40" s="456" t="s">
        <v>49</v>
      </c>
      <c r="C40" s="451">
        <v>139</v>
      </c>
      <c r="D40" s="452">
        <v>6.42</v>
      </c>
      <c r="E40" s="451">
        <v>18</v>
      </c>
      <c r="F40" s="452">
        <v>0.61</v>
      </c>
      <c r="G40" s="451">
        <v>139</v>
      </c>
      <c r="H40" s="452">
        <v>6.42</v>
      </c>
      <c r="I40" s="451">
        <v>18</v>
      </c>
      <c r="J40" s="452">
        <v>0.61</v>
      </c>
      <c r="K40" s="451">
        <f t="shared" si="1"/>
        <v>0</v>
      </c>
      <c r="L40" s="452">
        <f t="shared" si="1"/>
        <v>0</v>
      </c>
      <c r="M40" s="451">
        <f t="shared" si="1"/>
        <v>0</v>
      </c>
      <c r="N40" s="452">
        <f t="shared" si="1"/>
        <v>0</v>
      </c>
    </row>
    <row r="41" spans="1:14" ht="16.5" x14ac:dyDescent="0.25">
      <c r="A41" s="455">
        <v>18</v>
      </c>
      <c r="B41" s="456" t="s">
        <v>50</v>
      </c>
      <c r="C41" s="451">
        <v>23</v>
      </c>
      <c r="D41" s="452">
        <v>8.93</v>
      </c>
      <c r="E41" s="451">
        <v>0</v>
      </c>
      <c r="F41" s="452">
        <v>0</v>
      </c>
      <c r="G41" s="451">
        <v>12</v>
      </c>
      <c r="H41" s="452">
        <v>1.7</v>
      </c>
      <c r="I41" s="451">
        <v>0</v>
      </c>
      <c r="J41" s="452">
        <v>0</v>
      </c>
      <c r="K41" s="451">
        <f t="shared" si="1"/>
        <v>11</v>
      </c>
      <c r="L41" s="452">
        <f t="shared" si="1"/>
        <v>7.2299999999999995</v>
      </c>
      <c r="M41" s="451">
        <f t="shared" si="1"/>
        <v>0</v>
      </c>
      <c r="N41" s="452">
        <f t="shared" si="1"/>
        <v>0</v>
      </c>
    </row>
    <row r="42" spans="1:14" ht="16.5" x14ac:dyDescent="0.25">
      <c r="A42" s="455">
        <v>19</v>
      </c>
      <c r="B42" s="456" t="s">
        <v>51</v>
      </c>
      <c r="C42" s="451">
        <v>0</v>
      </c>
      <c r="D42" s="452">
        <v>0</v>
      </c>
      <c r="E42" s="451">
        <v>0</v>
      </c>
      <c r="F42" s="452">
        <v>0</v>
      </c>
      <c r="G42" s="451">
        <v>0</v>
      </c>
      <c r="H42" s="452">
        <v>0</v>
      </c>
      <c r="I42" s="451">
        <v>0</v>
      </c>
      <c r="J42" s="452">
        <v>0</v>
      </c>
      <c r="K42" s="451">
        <f t="shared" si="1"/>
        <v>0</v>
      </c>
      <c r="L42" s="452">
        <f t="shared" si="1"/>
        <v>0</v>
      </c>
      <c r="M42" s="451">
        <f t="shared" si="1"/>
        <v>0</v>
      </c>
      <c r="N42" s="452">
        <f t="shared" si="1"/>
        <v>0</v>
      </c>
    </row>
    <row r="43" spans="1:14" ht="16.5" x14ac:dyDescent="0.25">
      <c r="A43" s="455">
        <v>20</v>
      </c>
      <c r="B43" s="456" t="s">
        <v>52</v>
      </c>
      <c r="C43" s="451">
        <v>21</v>
      </c>
      <c r="D43" s="452">
        <v>1.9089</v>
      </c>
      <c r="E43" s="451">
        <v>0</v>
      </c>
      <c r="F43" s="452">
        <v>0</v>
      </c>
      <c r="G43" s="451">
        <v>20</v>
      </c>
      <c r="H43" s="452">
        <v>1.5345</v>
      </c>
      <c r="I43" s="451">
        <v>0</v>
      </c>
      <c r="J43" s="452">
        <v>0</v>
      </c>
      <c r="K43" s="451">
        <f t="shared" si="1"/>
        <v>1</v>
      </c>
      <c r="L43" s="452">
        <f t="shared" si="1"/>
        <v>0.37440000000000007</v>
      </c>
      <c r="M43" s="451">
        <f t="shared" si="1"/>
        <v>0</v>
      </c>
      <c r="N43" s="452">
        <f t="shared" si="1"/>
        <v>0</v>
      </c>
    </row>
    <row r="44" spans="1:14" ht="16.5" x14ac:dyDescent="0.25">
      <c r="A44" s="455">
        <v>21</v>
      </c>
      <c r="B44" s="456" t="s">
        <v>53</v>
      </c>
      <c r="C44" s="451">
        <v>0</v>
      </c>
      <c r="D44" s="452">
        <v>0</v>
      </c>
      <c r="E44" s="451">
        <v>0</v>
      </c>
      <c r="F44" s="452">
        <v>0</v>
      </c>
      <c r="G44" s="457">
        <v>206</v>
      </c>
      <c r="H44" s="458">
        <v>0.28999999999999998</v>
      </c>
      <c r="I44" s="457">
        <v>0</v>
      </c>
      <c r="J44" s="458">
        <v>0</v>
      </c>
      <c r="K44" s="451">
        <f t="shared" si="1"/>
        <v>-206</v>
      </c>
      <c r="L44" s="452">
        <f t="shared" si="1"/>
        <v>-0.28999999999999998</v>
      </c>
      <c r="M44" s="451">
        <f t="shared" si="1"/>
        <v>0</v>
      </c>
      <c r="N44" s="452">
        <f t="shared" si="1"/>
        <v>0</v>
      </c>
    </row>
    <row r="45" spans="1:14" s="434" customFormat="1" ht="16.5" x14ac:dyDescent="0.25">
      <c r="A45" s="449"/>
      <c r="B45" s="450" t="s">
        <v>536</v>
      </c>
      <c r="C45" s="457">
        <f>SUM(C24:C44)</f>
        <v>1150</v>
      </c>
      <c r="D45" s="458">
        <f t="shared" ref="D45:J45" si="4">SUM(D24:D44)</f>
        <v>175.21567999999996</v>
      </c>
      <c r="E45" s="457">
        <f t="shared" si="4"/>
        <v>505</v>
      </c>
      <c r="F45" s="458">
        <f t="shared" si="4"/>
        <v>7.3370499999999987</v>
      </c>
      <c r="G45" s="457">
        <f t="shared" si="4"/>
        <v>1673</v>
      </c>
      <c r="H45" s="458">
        <f t="shared" si="4"/>
        <v>186.68023999999997</v>
      </c>
      <c r="I45" s="457">
        <f t="shared" si="4"/>
        <v>566</v>
      </c>
      <c r="J45" s="458">
        <f t="shared" si="4"/>
        <v>10.914159999999999</v>
      </c>
      <c r="K45" s="457">
        <f t="shared" si="1"/>
        <v>-523</v>
      </c>
      <c r="L45" s="458">
        <f t="shared" si="1"/>
        <v>-11.464560000000006</v>
      </c>
      <c r="M45" s="457">
        <f t="shared" si="1"/>
        <v>-61</v>
      </c>
      <c r="N45" s="458">
        <f t="shared" si="1"/>
        <v>-3.5771100000000002</v>
      </c>
    </row>
    <row r="46" spans="1:14" ht="16.5" x14ac:dyDescent="0.25">
      <c r="A46" s="449" t="s">
        <v>55</v>
      </c>
      <c r="B46" s="450" t="s">
        <v>550</v>
      </c>
      <c r="C46" s="451"/>
      <c r="D46" s="452"/>
      <c r="E46" s="451"/>
      <c r="F46" s="452"/>
      <c r="G46" s="451"/>
      <c r="H46" s="452"/>
      <c r="I46" s="451"/>
      <c r="J46" s="452"/>
      <c r="K46" s="451"/>
      <c r="L46" s="452"/>
      <c r="M46" s="451"/>
      <c r="N46" s="452"/>
    </row>
    <row r="47" spans="1:14" ht="16.5" x14ac:dyDescent="0.25">
      <c r="A47" s="455">
        <v>1</v>
      </c>
      <c r="B47" s="456" t="s">
        <v>57</v>
      </c>
      <c r="C47" s="451">
        <v>3258</v>
      </c>
      <c r="D47" s="452">
        <v>158.2345</v>
      </c>
      <c r="E47" s="451">
        <v>5116</v>
      </c>
      <c r="F47" s="452">
        <v>118.9576</v>
      </c>
      <c r="G47" s="451">
        <v>3639</v>
      </c>
      <c r="H47" s="452">
        <v>173.84729999999999</v>
      </c>
      <c r="I47" s="451">
        <v>5367</v>
      </c>
      <c r="J47" s="452">
        <v>125.44889999999999</v>
      </c>
      <c r="K47" s="451">
        <f t="shared" si="1"/>
        <v>-381</v>
      </c>
      <c r="L47" s="452">
        <f t="shared" si="1"/>
        <v>-15.612799999999993</v>
      </c>
      <c r="M47" s="451">
        <f t="shared" si="1"/>
        <v>-251</v>
      </c>
      <c r="N47" s="452">
        <f t="shared" si="1"/>
        <v>-6.4912999999999954</v>
      </c>
    </row>
    <row r="48" spans="1:14" ht="16.5" x14ac:dyDescent="0.25">
      <c r="A48" s="455">
        <v>2</v>
      </c>
      <c r="B48" s="456" t="s">
        <v>58</v>
      </c>
      <c r="C48" s="451">
        <v>1739</v>
      </c>
      <c r="D48" s="452">
        <v>46.823900000000002</v>
      </c>
      <c r="E48" s="451">
        <v>1774</v>
      </c>
      <c r="F48" s="452">
        <v>32.162399999999998</v>
      </c>
      <c r="G48" s="451">
        <v>1960</v>
      </c>
      <c r="H48" s="452">
        <v>51.881500000000003</v>
      </c>
      <c r="I48" s="451">
        <v>2063</v>
      </c>
      <c r="J48" s="452">
        <v>36.7316</v>
      </c>
      <c r="K48" s="451">
        <f t="shared" si="1"/>
        <v>-221</v>
      </c>
      <c r="L48" s="452">
        <f t="shared" si="1"/>
        <v>-5.0576000000000008</v>
      </c>
      <c r="M48" s="451">
        <f t="shared" si="1"/>
        <v>-289</v>
      </c>
      <c r="N48" s="452">
        <f t="shared" si="1"/>
        <v>-4.5692000000000021</v>
      </c>
    </row>
    <row r="49" spans="1:14" s="434" customFormat="1" ht="16.5" x14ac:dyDescent="0.25">
      <c r="A49" s="449"/>
      <c r="B49" s="450" t="s">
        <v>59</v>
      </c>
      <c r="C49" s="457">
        <f t="shared" ref="C49:J49" si="5">SUM(C47:C48)</f>
        <v>4997</v>
      </c>
      <c r="D49" s="458">
        <f t="shared" si="5"/>
        <v>205.05840000000001</v>
      </c>
      <c r="E49" s="457">
        <f t="shared" si="5"/>
        <v>6890</v>
      </c>
      <c r="F49" s="458">
        <f t="shared" si="5"/>
        <v>151.12</v>
      </c>
      <c r="G49" s="457">
        <f t="shared" si="5"/>
        <v>5599</v>
      </c>
      <c r="H49" s="458">
        <f t="shared" si="5"/>
        <v>225.72879999999998</v>
      </c>
      <c r="I49" s="457">
        <f t="shared" si="5"/>
        <v>7430</v>
      </c>
      <c r="J49" s="458">
        <f t="shared" si="5"/>
        <v>162.18049999999999</v>
      </c>
      <c r="K49" s="457">
        <f t="shared" si="1"/>
        <v>-602</v>
      </c>
      <c r="L49" s="458">
        <f t="shared" si="1"/>
        <v>-20.670399999999972</v>
      </c>
      <c r="M49" s="457">
        <f t="shared" si="1"/>
        <v>-540</v>
      </c>
      <c r="N49" s="458">
        <f t="shared" si="1"/>
        <v>-11.06049999999999</v>
      </c>
    </row>
    <row r="50" spans="1:14" s="434" customFormat="1" ht="16.5" x14ac:dyDescent="0.25">
      <c r="A50" s="1170" t="s">
        <v>537</v>
      </c>
      <c r="B50" s="1170"/>
      <c r="C50" s="457">
        <f t="shared" ref="C50:N50" si="6">C12+C22+C45+C49</f>
        <v>24436</v>
      </c>
      <c r="D50" s="458">
        <f t="shared" si="6"/>
        <v>1331.1077799999998</v>
      </c>
      <c r="E50" s="457">
        <f t="shared" si="6"/>
        <v>24892</v>
      </c>
      <c r="F50" s="458">
        <f t="shared" si="6"/>
        <v>510.50975</v>
      </c>
      <c r="G50" s="457">
        <f t="shared" si="6"/>
        <v>27750</v>
      </c>
      <c r="H50" s="458">
        <f t="shared" si="6"/>
        <v>2376.5681399999999</v>
      </c>
      <c r="I50" s="457">
        <f t="shared" si="6"/>
        <v>28070</v>
      </c>
      <c r="J50" s="458">
        <f t="shared" si="6"/>
        <v>613.63675999999998</v>
      </c>
      <c r="K50" s="457">
        <f t="shared" si="6"/>
        <v>-3314</v>
      </c>
      <c r="L50" s="458">
        <f t="shared" si="6"/>
        <v>-1045.46036</v>
      </c>
      <c r="M50" s="457">
        <f t="shared" si="6"/>
        <v>-3178</v>
      </c>
      <c r="N50" s="458">
        <f t="shared" si="6"/>
        <v>-103.12700999999998</v>
      </c>
    </row>
    <row r="51" spans="1:14" ht="16.5" x14ac:dyDescent="0.25">
      <c r="A51" s="449" t="s">
        <v>62</v>
      </c>
      <c r="B51" s="450" t="s">
        <v>538</v>
      </c>
      <c r="C51" s="451"/>
      <c r="D51" s="452"/>
      <c r="E51" s="451"/>
      <c r="F51" s="452"/>
      <c r="G51" s="451"/>
      <c r="H51" s="452"/>
      <c r="I51" s="451"/>
      <c r="J51" s="452"/>
      <c r="K51" s="451"/>
      <c r="L51" s="452"/>
      <c r="M51" s="451"/>
      <c r="N51" s="452"/>
    </row>
    <row r="52" spans="1:14" ht="16.5" x14ac:dyDescent="0.25">
      <c r="A52" s="455">
        <v>1</v>
      </c>
      <c r="B52" s="456" t="s">
        <v>64</v>
      </c>
      <c r="C52" s="451">
        <v>0</v>
      </c>
      <c r="D52" s="452">
        <v>0</v>
      </c>
      <c r="E52" s="451">
        <v>0</v>
      </c>
      <c r="F52" s="452">
        <v>0</v>
      </c>
      <c r="G52" s="451">
        <v>0</v>
      </c>
      <c r="H52" s="452">
        <v>0</v>
      </c>
      <c r="I52" s="451">
        <v>0</v>
      </c>
      <c r="J52" s="452">
        <v>0</v>
      </c>
      <c r="K52" s="451">
        <f t="shared" si="1"/>
        <v>0</v>
      </c>
      <c r="L52" s="452">
        <f t="shared" si="1"/>
        <v>0</v>
      </c>
      <c r="M52" s="451">
        <f t="shared" si="1"/>
        <v>0</v>
      </c>
      <c r="N52" s="452">
        <f t="shared" si="1"/>
        <v>0</v>
      </c>
    </row>
    <row r="53" spans="1:14" ht="16.5" x14ac:dyDescent="0.25">
      <c r="A53" s="455">
        <v>2</v>
      </c>
      <c r="B53" s="456" t="s">
        <v>65</v>
      </c>
      <c r="C53" s="451">
        <v>0</v>
      </c>
      <c r="D53" s="452">
        <v>0</v>
      </c>
      <c r="E53" s="451">
        <v>0</v>
      </c>
      <c r="F53" s="452">
        <v>0</v>
      </c>
      <c r="G53" s="451">
        <v>0</v>
      </c>
      <c r="H53" s="452">
        <v>0</v>
      </c>
      <c r="I53" s="451">
        <v>0</v>
      </c>
      <c r="J53" s="452">
        <v>0</v>
      </c>
      <c r="K53" s="451">
        <f t="shared" si="1"/>
        <v>0</v>
      </c>
      <c r="L53" s="452">
        <f t="shared" si="1"/>
        <v>0</v>
      </c>
      <c r="M53" s="451">
        <f t="shared" si="1"/>
        <v>0</v>
      </c>
      <c r="N53" s="452">
        <f t="shared" si="1"/>
        <v>0</v>
      </c>
    </row>
    <row r="54" spans="1:14" ht="16.5" x14ac:dyDescent="0.25">
      <c r="A54" s="455">
        <v>3</v>
      </c>
      <c r="B54" s="456" t="s">
        <v>66</v>
      </c>
      <c r="C54" s="451">
        <v>0</v>
      </c>
      <c r="D54" s="452">
        <v>0</v>
      </c>
      <c r="E54" s="451">
        <v>0</v>
      </c>
      <c r="F54" s="452">
        <v>0</v>
      </c>
      <c r="G54" s="451">
        <v>0</v>
      </c>
      <c r="H54" s="452">
        <v>0</v>
      </c>
      <c r="I54" s="451">
        <v>0</v>
      </c>
      <c r="J54" s="452">
        <v>0</v>
      </c>
      <c r="K54" s="451">
        <f t="shared" si="1"/>
        <v>0</v>
      </c>
      <c r="L54" s="452">
        <f t="shared" si="1"/>
        <v>0</v>
      </c>
      <c r="M54" s="451">
        <f t="shared" si="1"/>
        <v>0</v>
      </c>
      <c r="N54" s="452">
        <f t="shared" si="1"/>
        <v>0</v>
      </c>
    </row>
    <row r="55" spans="1:14" s="434" customFormat="1" ht="16.5" x14ac:dyDescent="0.25">
      <c r="A55" s="449"/>
      <c r="B55" s="450" t="s">
        <v>67</v>
      </c>
      <c r="C55" s="457">
        <f t="shared" ref="C55:N55" si="7">SUM(C52:C54)</f>
        <v>0</v>
      </c>
      <c r="D55" s="458">
        <f t="shared" si="7"/>
        <v>0</v>
      </c>
      <c r="E55" s="457">
        <f t="shared" si="7"/>
        <v>0</v>
      </c>
      <c r="F55" s="458">
        <f t="shared" si="7"/>
        <v>0</v>
      </c>
      <c r="G55" s="457">
        <f t="shared" si="7"/>
        <v>0</v>
      </c>
      <c r="H55" s="458">
        <f t="shared" si="7"/>
        <v>0</v>
      </c>
      <c r="I55" s="457">
        <f t="shared" si="7"/>
        <v>0</v>
      </c>
      <c r="J55" s="458">
        <f t="shared" si="7"/>
        <v>0</v>
      </c>
      <c r="K55" s="457">
        <f t="shared" si="7"/>
        <v>0</v>
      </c>
      <c r="L55" s="458">
        <f t="shared" si="7"/>
        <v>0</v>
      </c>
      <c r="M55" s="457">
        <f t="shared" si="7"/>
        <v>0</v>
      </c>
      <c r="N55" s="458">
        <f t="shared" si="7"/>
        <v>0</v>
      </c>
    </row>
    <row r="56" spans="1:14" ht="16.5" x14ac:dyDescent="0.25">
      <c r="A56" s="449"/>
      <c r="B56" s="450" t="s">
        <v>539</v>
      </c>
      <c r="C56" s="451"/>
      <c r="D56" s="452"/>
      <c r="E56" s="451"/>
      <c r="F56" s="452"/>
      <c r="G56" s="451"/>
      <c r="H56" s="452"/>
      <c r="I56" s="451"/>
      <c r="J56" s="452"/>
      <c r="K56" s="451"/>
      <c r="L56" s="452"/>
      <c r="M56" s="451"/>
      <c r="N56" s="452"/>
    </row>
    <row r="57" spans="1:14" ht="16.5" x14ac:dyDescent="0.25">
      <c r="A57" s="455" t="s">
        <v>68</v>
      </c>
      <c r="B57" s="459" t="s">
        <v>69</v>
      </c>
      <c r="C57" s="451">
        <v>0</v>
      </c>
      <c r="D57" s="452">
        <v>0</v>
      </c>
      <c r="E57" s="451">
        <v>0</v>
      </c>
      <c r="F57" s="452">
        <v>0</v>
      </c>
      <c r="G57" s="451">
        <v>0</v>
      </c>
      <c r="H57" s="452">
        <v>0</v>
      </c>
      <c r="I57" s="451">
        <v>0</v>
      </c>
      <c r="J57" s="452">
        <v>0</v>
      </c>
      <c r="K57" s="451">
        <f t="shared" si="1"/>
        <v>0</v>
      </c>
      <c r="L57" s="452">
        <f t="shared" si="1"/>
        <v>0</v>
      </c>
      <c r="M57" s="451">
        <f t="shared" si="1"/>
        <v>0</v>
      </c>
      <c r="N57" s="452">
        <f t="shared" si="1"/>
        <v>0</v>
      </c>
    </row>
    <row r="58" spans="1:14" s="434" customFormat="1" ht="16.5" x14ac:dyDescent="0.25">
      <c r="A58" s="449"/>
      <c r="B58" s="450" t="s">
        <v>540</v>
      </c>
      <c r="C58" s="457">
        <f>SUM(C57)</f>
        <v>0</v>
      </c>
      <c r="D58" s="458">
        <f t="shared" ref="D58:J58" si="8">SUM(D57)</f>
        <v>0</v>
      </c>
      <c r="E58" s="457">
        <f t="shared" si="8"/>
        <v>0</v>
      </c>
      <c r="F58" s="458">
        <f t="shared" si="8"/>
        <v>0</v>
      </c>
      <c r="G58" s="457">
        <f t="shared" si="8"/>
        <v>0</v>
      </c>
      <c r="H58" s="458">
        <f t="shared" si="8"/>
        <v>0</v>
      </c>
      <c r="I58" s="457">
        <f t="shared" si="8"/>
        <v>0</v>
      </c>
      <c r="J58" s="458">
        <f t="shared" si="8"/>
        <v>0</v>
      </c>
      <c r="K58" s="457">
        <f t="shared" si="1"/>
        <v>0</v>
      </c>
      <c r="L58" s="458">
        <f t="shared" si="1"/>
        <v>0</v>
      </c>
      <c r="M58" s="457">
        <f t="shared" si="1"/>
        <v>0</v>
      </c>
      <c r="N58" s="458">
        <f t="shared" si="1"/>
        <v>0</v>
      </c>
    </row>
    <row r="59" spans="1:14" ht="16.5" x14ac:dyDescent="0.25">
      <c r="A59" s="449" t="s">
        <v>71</v>
      </c>
      <c r="B59" s="460" t="s">
        <v>551</v>
      </c>
      <c r="C59" s="457"/>
      <c r="D59" s="458"/>
      <c r="E59" s="457"/>
      <c r="F59" s="458"/>
      <c r="G59" s="451"/>
      <c r="H59" s="452"/>
      <c r="I59" s="451"/>
      <c r="J59" s="452"/>
      <c r="K59" s="451"/>
      <c r="L59" s="452"/>
      <c r="M59" s="451"/>
      <c r="N59" s="452"/>
    </row>
    <row r="60" spans="1:14" ht="16.5" x14ac:dyDescent="0.25">
      <c r="A60" s="455">
        <v>1</v>
      </c>
      <c r="B60" s="459" t="s">
        <v>73</v>
      </c>
      <c r="C60" s="451">
        <v>6</v>
      </c>
      <c r="D60" s="452">
        <v>0.8</v>
      </c>
      <c r="E60" s="451">
        <v>0</v>
      </c>
      <c r="F60" s="452">
        <v>0</v>
      </c>
      <c r="G60" s="451">
        <v>7</v>
      </c>
      <c r="H60" s="452">
        <v>0.94</v>
      </c>
      <c r="I60" s="451">
        <v>0</v>
      </c>
      <c r="J60" s="452">
        <v>0</v>
      </c>
      <c r="K60" s="451">
        <f t="shared" si="1"/>
        <v>-1</v>
      </c>
      <c r="L60" s="452">
        <f t="shared" si="1"/>
        <v>-0.1399999999999999</v>
      </c>
      <c r="M60" s="451">
        <f t="shared" si="1"/>
        <v>0</v>
      </c>
      <c r="N60" s="452">
        <f t="shared" si="1"/>
        <v>0</v>
      </c>
    </row>
    <row r="61" spans="1:14" ht="16.5" x14ac:dyDescent="0.25">
      <c r="A61" s="455">
        <v>2</v>
      </c>
      <c r="B61" s="459" t="s">
        <v>74</v>
      </c>
      <c r="C61" s="451">
        <v>600</v>
      </c>
      <c r="D61" s="452">
        <v>0.97409999999999997</v>
      </c>
      <c r="E61" s="451">
        <v>0</v>
      </c>
      <c r="F61" s="452">
        <v>0</v>
      </c>
      <c r="G61" s="451">
        <v>4543</v>
      </c>
      <c r="H61" s="452">
        <v>10.094092</v>
      </c>
      <c r="I61" s="451">
        <v>0</v>
      </c>
      <c r="J61" s="452">
        <v>0</v>
      </c>
      <c r="K61" s="451">
        <f t="shared" si="1"/>
        <v>-3943</v>
      </c>
      <c r="L61" s="452">
        <f t="shared" si="1"/>
        <v>-9.1199919999999999</v>
      </c>
      <c r="M61" s="451">
        <f t="shared" si="1"/>
        <v>0</v>
      </c>
      <c r="N61" s="452">
        <f t="shared" si="1"/>
        <v>0</v>
      </c>
    </row>
    <row r="62" spans="1:14" ht="16.5" x14ac:dyDescent="0.25">
      <c r="A62" s="455">
        <v>3</v>
      </c>
      <c r="B62" s="459" t="s">
        <v>75</v>
      </c>
      <c r="C62" s="451">
        <v>0</v>
      </c>
      <c r="D62" s="452">
        <v>0</v>
      </c>
      <c r="E62" s="451">
        <v>0</v>
      </c>
      <c r="F62" s="452">
        <v>0</v>
      </c>
      <c r="G62" s="451">
        <v>0</v>
      </c>
      <c r="H62" s="452">
        <v>0</v>
      </c>
      <c r="I62" s="451">
        <v>0</v>
      </c>
      <c r="J62" s="452">
        <v>0</v>
      </c>
      <c r="K62" s="451">
        <f t="shared" si="1"/>
        <v>0</v>
      </c>
      <c r="L62" s="452">
        <f t="shared" si="1"/>
        <v>0</v>
      </c>
      <c r="M62" s="451">
        <f t="shared" si="1"/>
        <v>0</v>
      </c>
      <c r="N62" s="452">
        <f t="shared" si="1"/>
        <v>0</v>
      </c>
    </row>
    <row r="63" spans="1:14" ht="16.5" x14ac:dyDescent="0.25">
      <c r="A63" s="455">
        <v>4</v>
      </c>
      <c r="B63" s="459" t="s">
        <v>76</v>
      </c>
      <c r="C63" s="451">
        <v>0</v>
      </c>
      <c r="D63" s="452">
        <v>0</v>
      </c>
      <c r="E63" s="451">
        <v>0</v>
      </c>
      <c r="F63" s="452">
        <v>0</v>
      </c>
      <c r="G63" s="451">
        <v>0</v>
      </c>
      <c r="H63" s="452">
        <v>0</v>
      </c>
      <c r="I63" s="451">
        <v>0</v>
      </c>
      <c r="J63" s="452">
        <v>0</v>
      </c>
      <c r="K63" s="451">
        <f t="shared" si="1"/>
        <v>0</v>
      </c>
      <c r="L63" s="452">
        <f t="shared" si="1"/>
        <v>0</v>
      </c>
      <c r="M63" s="451">
        <f t="shared" si="1"/>
        <v>0</v>
      </c>
      <c r="N63" s="452">
        <f t="shared" si="1"/>
        <v>0</v>
      </c>
    </row>
    <row r="64" spans="1:14" s="434" customFormat="1" ht="16.5" x14ac:dyDescent="0.25">
      <c r="A64" s="449"/>
      <c r="B64" s="450" t="s">
        <v>251</v>
      </c>
      <c r="C64" s="457">
        <f>SUM(C60:C63)</f>
        <v>606</v>
      </c>
      <c r="D64" s="458">
        <f t="shared" ref="D64:J64" si="9">SUM(D60:D63)</f>
        <v>1.7741</v>
      </c>
      <c r="E64" s="457">
        <f t="shared" si="9"/>
        <v>0</v>
      </c>
      <c r="F64" s="458">
        <f t="shared" si="9"/>
        <v>0</v>
      </c>
      <c r="G64" s="457">
        <f t="shared" si="9"/>
        <v>4550</v>
      </c>
      <c r="H64" s="458">
        <f t="shared" si="9"/>
        <v>11.034091999999999</v>
      </c>
      <c r="I64" s="457">
        <f t="shared" si="9"/>
        <v>0</v>
      </c>
      <c r="J64" s="458">
        <f t="shared" si="9"/>
        <v>0</v>
      </c>
      <c r="K64" s="457">
        <f t="shared" si="1"/>
        <v>-3944</v>
      </c>
      <c r="L64" s="458">
        <f t="shared" si="1"/>
        <v>-9.2599919999999987</v>
      </c>
      <c r="M64" s="457">
        <f t="shared" si="1"/>
        <v>0</v>
      </c>
      <c r="N64" s="458">
        <f t="shared" si="1"/>
        <v>0</v>
      </c>
    </row>
    <row r="65" spans="1:14" s="434" customFormat="1" ht="16.5" x14ac:dyDescent="0.25">
      <c r="A65" s="449" t="s">
        <v>78</v>
      </c>
      <c r="B65" s="450" t="s">
        <v>79</v>
      </c>
      <c r="C65" s="457"/>
      <c r="D65" s="458"/>
      <c r="E65" s="457"/>
      <c r="F65" s="458"/>
      <c r="G65" s="457"/>
      <c r="H65" s="458"/>
      <c r="I65" s="457"/>
      <c r="J65" s="458"/>
      <c r="K65" s="457"/>
      <c r="L65" s="458"/>
      <c r="M65" s="457"/>
      <c r="N65" s="458"/>
    </row>
    <row r="66" spans="1:14" s="434" customFormat="1" ht="16.5" x14ac:dyDescent="0.25">
      <c r="A66" s="455">
        <v>1</v>
      </c>
      <c r="B66" s="459" t="s">
        <v>80</v>
      </c>
      <c r="C66" s="451">
        <v>0</v>
      </c>
      <c r="D66" s="452">
        <v>0</v>
      </c>
      <c r="E66" s="451">
        <v>0</v>
      </c>
      <c r="F66" s="452">
        <v>0</v>
      </c>
      <c r="G66" s="451">
        <v>0</v>
      </c>
      <c r="H66" s="452">
        <v>0</v>
      </c>
      <c r="I66" s="451">
        <v>0</v>
      </c>
      <c r="J66" s="452">
        <v>0</v>
      </c>
      <c r="K66" s="451">
        <f t="shared" ref="K66:N68" si="10">C66-G66</f>
        <v>0</v>
      </c>
      <c r="L66" s="452">
        <f t="shared" si="10"/>
        <v>0</v>
      </c>
      <c r="M66" s="451">
        <f t="shared" si="10"/>
        <v>0</v>
      </c>
      <c r="N66" s="452">
        <f t="shared" si="10"/>
        <v>0</v>
      </c>
    </row>
    <row r="67" spans="1:14" s="434" customFormat="1" ht="16.5" x14ac:dyDescent="0.25">
      <c r="A67" s="455">
        <v>2</v>
      </c>
      <c r="B67" s="459" t="s">
        <v>81</v>
      </c>
      <c r="C67" s="451">
        <v>0</v>
      </c>
      <c r="D67" s="452">
        <v>0</v>
      </c>
      <c r="E67" s="451">
        <v>0</v>
      </c>
      <c r="F67" s="452">
        <v>0</v>
      </c>
      <c r="G67" s="451">
        <v>0</v>
      </c>
      <c r="H67" s="452">
        <v>0</v>
      </c>
      <c r="I67" s="451">
        <v>0</v>
      </c>
      <c r="J67" s="452">
        <v>0</v>
      </c>
      <c r="K67" s="451">
        <f>C67-G67</f>
        <v>0</v>
      </c>
      <c r="L67" s="452">
        <f>D67-H67</f>
        <v>0</v>
      </c>
      <c r="M67" s="451">
        <f>E67-I67</f>
        <v>0</v>
      </c>
      <c r="N67" s="452">
        <f>F67-J67</f>
        <v>0</v>
      </c>
    </row>
    <row r="68" spans="1:14" s="434" customFormat="1" ht="16.5" x14ac:dyDescent="0.25">
      <c r="A68" s="449"/>
      <c r="B68" s="450" t="s">
        <v>542</v>
      </c>
      <c r="C68" s="457">
        <f t="shared" ref="C68:J68" si="11">SUM(C66:C67)</f>
        <v>0</v>
      </c>
      <c r="D68" s="458">
        <f t="shared" si="11"/>
        <v>0</v>
      </c>
      <c r="E68" s="457">
        <f t="shared" si="11"/>
        <v>0</v>
      </c>
      <c r="F68" s="458">
        <f t="shared" si="11"/>
        <v>0</v>
      </c>
      <c r="G68" s="457">
        <f t="shared" si="11"/>
        <v>0</v>
      </c>
      <c r="H68" s="458">
        <f t="shared" si="11"/>
        <v>0</v>
      </c>
      <c r="I68" s="457">
        <f t="shared" si="11"/>
        <v>0</v>
      </c>
      <c r="J68" s="458">
        <f t="shared" si="11"/>
        <v>0</v>
      </c>
      <c r="K68" s="451">
        <f t="shared" si="10"/>
        <v>0</v>
      </c>
      <c r="L68" s="452">
        <f t="shared" si="10"/>
        <v>0</v>
      </c>
      <c r="M68" s="451">
        <f t="shared" si="10"/>
        <v>0</v>
      </c>
      <c r="N68" s="452">
        <f t="shared" si="10"/>
        <v>0</v>
      </c>
    </row>
    <row r="69" spans="1:14" s="434" customFormat="1" ht="16.5" x14ac:dyDescent="0.25">
      <c r="A69" s="449"/>
      <c r="B69" s="450" t="s">
        <v>227</v>
      </c>
      <c r="C69" s="457">
        <f t="shared" ref="C69:J69" si="12">C50+C55+C58+C64+C68</f>
        <v>25042</v>
      </c>
      <c r="D69" s="458">
        <f t="shared" si="12"/>
        <v>1332.8818799999999</v>
      </c>
      <c r="E69" s="457">
        <f t="shared" si="12"/>
        <v>24892</v>
      </c>
      <c r="F69" s="458">
        <f t="shared" si="12"/>
        <v>510.50975</v>
      </c>
      <c r="G69" s="457">
        <f t="shared" si="12"/>
        <v>32300</v>
      </c>
      <c r="H69" s="458">
        <f t="shared" si="12"/>
        <v>2387.6022319999997</v>
      </c>
      <c r="I69" s="457">
        <f t="shared" si="12"/>
        <v>28070</v>
      </c>
      <c r="J69" s="458">
        <f t="shared" si="12"/>
        <v>613.63675999999998</v>
      </c>
      <c r="K69" s="457">
        <f>C69-G69</f>
        <v>-7258</v>
      </c>
      <c r="L69" s="458">
        <f>D69-H69</f>
        <v>-1054.7203519999998</v>
      </c>
      <c r="M69" s="457">
        <f>E69-I69</f>
        <v>-3178</v>
      </c>
      <c r="N69" s="458">
        <f>F69-J69</f>
        <v>-103.12700999999998</v>
      </c>
    </row>
  </sheetData>
  <mergeCells count="15">
    <mergeCell ref="A1:N1"/>
    <mergeCell ref="A2:N2"/>
    <mergeCell ref="A3:N3"/>
    <mergeCell ref="C4:F4"/>
    <mergeCell ref="G4:J4"/>
    <mergeCell ref="K4:N4"/>
    <mergeCell ref="K5:L5"/>
    <mergeCell ref="M5:N5"/>
    <mergeCell ref="A50:B50"/>
    <mergeCell ref="A5:A6"/>
    <mergeCell ref="B5:B6"/>
    <mergeCell ref="C5:D5"/>
    <mergeCell ref="E5:F5"/>
    <mergeCell ref="G5:H5"/>
    <mergeCell ref="I5:J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7"/>
  <sheetViews>
    <sheetView workbookViewId="0">
      <selection activeCell="P13" sqref="P13"/>
    </sheetView>
  </sheetViews>
  <sheetFormatPr defaultRowHeight="15" x14ac:dyDescent="0.2"/>
  <cols>
    <col min="1" max="1" width="3.85546875" style="477" bestFit="1" customWidth="1"/>
    <col min="2" max="2" width="27.5703125" style="292" customWidth="1"/>
    <col min="3" max="3" width="6.42578125" style="292" bestFit="1" customWidth="1"/>
    <col min="4" max="4" width="11.28515625" style="478" bestFit="1" customWidth="1"/>
    <col min="5" max="5" width="6.42578125" style="292" bestFit="1" customWidth="1"/>
    <col min="6" max="6" width="11.28515625" style="478" bestFit="1" customWidth="1"/>
    <col min="7" max="7" width="6.42578125" style="292" bestFit="1" customWidth="1"/>
    <col min="8" max="11" width="11.28515625" style="478" bestFit="1" customWidth="1"/>
    <col min="12" max="13" width="8.85546875" style="293" bestFit="1" customWidth="1"/>
    <col min="14" max="14" width="9.7109375" style="293" customWidth="1"/>
    <col min="15" max="16" width="9.140625" style="461" customWidth="1"/>
    <col min="17" max="16384" width="9.140625" style="461"/>
  </cols>
  <sheetData>
    <row r="1" spans="1:14" ht="18" x14ac:dyDescent="0.25">
      <c r="A1" s="1179" t="s">
        <v>552</v>
      </c>
      <c r="B1" s="1179"/>
      <c r="C1" s="1179"/>
      <c r="D1" s="1179"/>
      <c r="E1" s="1179"/>
      <c r="F1" s="1179"/>
      <c r="G1" s="1179"/>
      <c r="H1" s="1179"/>
      <c r="I1" s="1179"/>
      <c r="J1" s="1179"/>
      <c r="K1" s="1179"/>
      <c r="L1" s="1179"/>
      <c r="M1" s="1179"/>
      <c r="N1" s="1180"/>
    </row>
    <row r="2" spans="1:14" ht="15.75" x14ac:dyDescent="0.25">
      <c r="A2" s="1181" t="s">
        <v>553</v>
      </c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3"/>
    </row>
    <row r="3" spans="1:14" ht="15.75" x14ac:dyDescent="0.2">
      <c r="A3" s="1184" t="s">
        <v>86</v>
      </c>
      <c r="B3" s="1186" t="s">
        <v>211</v>
      </c>
      <c r="C3" s="1169" t="s">
        <v>554</v>
      </c>
      <c r="D3" s="1169"/>
      <c r="E3" s="1169"/>
      <c r="F3" s="1169"/>
      <c r="G3" s="1169"/>
      <c r="H3" s="1169"/>
      <c r="I3" s="1188" t="s">
        <v>555</v>
      </c>
      <c r="J3" s="1188"/>
      <c r="K3" s="1188"/>
      <c r="L3" s="1189" t="s">
        <v>556</v>
      </c>
      <c r="M3" s="1189"/>
      <c r="N3" s="1189"/>
    </row>
    <row r="4" spans="1:14" ht="15.75" x14ac:dyDescent="0.25">
      <c r="A4" s="1185"/>
      <c r="B4" s="1187"/>
      <c r="C4" s="1190" t="s">
        <v>557</v>
      </c>
      <c r="D4" s="1190"/>
      <c r="E4" s="1190" t="s">
        <v>558</v>
      </c>
      <c r="F4" s="1190"/>
      <c r="G4" s="1190" t="s">
        <v>559</v>
      </c>
      <c r="H4" s="1190"/>
      <c r="I4" s="462" t="s">
        <v>557</v>
      </c>
      <c r="J4" s="462" t="s">
        <v>558</v>
      </c>
      <c r="K4" s="462" t="s">
        <v>559</v>
      </c>
      <c r="L4" s="463" t="s">
        <v>557</v>
      </c>
      <c r="M4" s="463" t="s">
        <v>558</v>
      </c>
      <c r="N4" s="463" t="s">
        <v>559</v>
      </c>
    </row>
    <row r="5" spans="1:14" s="468" customFormat="1" ht="15.75" x14ac:dyDescent="0.25">
      <c r="A5" s="464" t="s">
        <v>137</v>
      </c>
      <c r="B5" s="101" t="s">
        <v>14</v>
      </c>
      <c r="C5" s="465" t="s">
        <v>9</v>
      </c>
      <c r="D5" s="466" t="s">
        <v>560</v>
      </c>
      <c r="E5" s="465" t="s">
        <v>9</v>
      </c>
      <c r="F5" s="466" t="s">
        <v>560</v>
      </c>
      <c r="G5" s="465" t="s">
        <v>9</v>
      </c>
      <c r="H5" s="466" t="s">
        <v>560</v>
      </c>
      <c r="I5" s="466" t="s">
        <v>560</v>
      </c>
      <c r="J5" s="466" t="s">
        <v>560</v>
      </c>
      <c r="K5" s="466" t="s">
        <v>560</v>
      </c>
      <c r="L5" s="467" t="s">
        <v>561</v>
      </c>
      <c r="M5" s="467" t="s">
        <v>561</v>
      </c>
      <c r="N5" s="467" t="s">
        <v>561</v>
      </c>
    </row>
    <row r="6" spans="1:14" x14ac:dyDescent="0.2">
      <c r="A6" s="469">
        <v>1</v>
      </c>
      <c r="B6" s="470" t="str">
        <f>[5]GSS!B6</f>
        <v>Canara Bank</v>
      </c>
      <c r="C6" s="82">
        <f>[5]GSS!CW6</f>
        <v>0</v>
      </c>
      <c r="D6" s="471">
        <f>[5]GSS!CX6</f>
        <v>0</v>
      </c>
      <c r="E6" s="82">
        <f>[5]GSS!CY6</f>
        <v>0</v>
      </c>
      <c r="F6" s="471">
        <f>[5]GSS!CZ6</f>
        <v>0</v>
      </c>
      <c r="G6" s="82">
        <f>[5]GSS!DA6</f>
        <v>0</v>
      </c>
      <c r="H6" s="471">
        <f>[5]GSS!DB6</f>
        <v>0</v>
      </c>
      <c r="I6" s="471">
        <f>[5]GSS!DC6</f>
        <v>0</v>
      </c>
      <c r="J6" s="471">
        <f>[5]GSS!DD6</f>
        <v>0</v>
      </c>
      <c r="K6" s="471">
        <f>[5]GSS!DE6</f>
        <v>0</v>
      </c>
      <c r="L6" s="472" t="e">
        <f>[5]GSS!DF6</f>
        <v>#DIV/0!</v>
      </c>
      <c r="M6" s="472" t="e">
        <f>[5]GSS!DG6</f>
        <v>#DIV/0!</v>
      </c>
      <c r="N6" s="472" t="e">
        <f>[5]GSS!DH6</f>
        <v>#DIV/0!</v>
      </c>
    </row>
    <row r="7" spans="1:14" x14ac:dyDescent="0.2">
      <c r="A7" s="469">
        <v>2</v>
      </c>
      <c r="B7" s="470" t="str">
        <f>[5]GSS!B7</f>
        <v>State Bank of India</v>
      </c>
      <c r="C7" s="82">
        <f>[5]GSS!CW7</f>
        <v>257</v>
      </c>
      <c r="D7" s="471">
        <f>[5]GSS!CX7</f>
        <v>2101</v>
      </c>
      <c r="E7" s="82">
        <f>[5]GSS!CY7</f>
        <v>248</v>
      </c>
      <c r="F7" s="471">
        <f>[5]GSS!CZ7</f>
        <v>1986</v>
      </c>
      <c r="G7" s="82">
        <f>[5]GSS!DA7</f>
        <v>488</v>
      </c>
      <c r="H7" s="471">
        <f>[5]GSS!DB7</f>
        <v>2859</v>
      </c>
      <c r="I7" s="471">
        <f>[5]GSS!DC7</f>
        <v>469</v>
      </c>
      <c r="J7" s="471">
        <f>[5]GSS!DD7</f>
        <v>444</v>
      </c>
      <c r="K7" s="471">
        <f>[5]GSS!DE7</f>
        <v>637</v>
      </c>
      <c r="L7" s="472">
        <f>[5]GSS!DF7</f>
        <v>22.322703474535935</v>
      </c>
      <c r="M7" s="472">
        <f>[5]GSS!DG7</f>
        <v>22.356495468277945</v>
      </c>
      <c r="N7" s="472">
        <f>[5]GSS!DH7</f>
        <v>22.280517663518712</v>
      </c>
    </row>
    <row r="8" spans="1:14" x14ac:dyDescent="0.2">
      <c r="A8" s="469">
        <v>3</v>
      </c>
      <c r="B8" s="470" t="str">
        <f>[5]GSS!B8</f>
        <v>Union Bank Of India</v>
      </c>
      <c r="C8" s="82">
        <f>[5]GSS!CW8</f>
        <v>746</v>
      </c>
      <c r="D8" s="471">
        <f>[5]GSS!CX8</f>
        <v>863</v>
      </c>
      <c r="E8" s="82">
        <f>[5]GSS!CY8</f>
        <v>684</v>
      </c>
      <c r="F8" s="471">
        <f>[5]GSS!CZ8</f>
        <v>813</v>
      </c>
      <c r="G8" s="82">
        <f>[5]GSS!DA8</f>
        <v>264</v>
      </c>
      <c r="H8" s="471">
        <f>[5]GSS!DB8</f>
        <v>718</v>
      </c>
      <c r="I8" s="471">
        <f>[5]GSS!DC8</f>
        <v>92</v>
      </c>
      <c r="J8" s="471">
        <f>[5]GSS!DD8</f>
        <v>104</v>
      </c>
      <c r="K8" s="471">
        <f>[5]GSS!DE8</f>
        <v>63</v>
      </c>
      <c r="L8" s="472">
        <f>[5]GSS!DF8</f>
        <v>10.660486674391658</v>
      </c>
      <c r="M8" s="472">
        <f>[5]GSS!DG8</f>
        <v>12.792127921279212</v>
      </c>
      <c r="N8" s="472">
        <f>[5]GSS!DH8</f>
        <v>8.7743732590529238</v>
      </c>
    </row>
    <row r="9" spans="1:14" x14ac:dyDescent="0.2">
      <c r="A9" s="469">
        <v>4</v>
      </c>
      <c r="B9" s="470" t="str">
        <f>[5]GSS!B9</f>
        <v>Bank of Baroda</v>
      </c>
      <c r="C9" s="82">
        <f>[5]GSS!CW9</f>
        <v>519</v>
      </c>
      <c r="D9" s="471">
        <f>[5]GSS!CX9</f>
        <v>2114</v>
      </c>
      <c r="E9" s="82">
        <f>[5]GSS!CY9</f>
        <v>214</v>
      </c>
      <c r="F9" s="471">
        <f>[5]GSS!CZ9</f>
        <v>1234</v>
      </c>
      <c r="G9" s="82">
        <f>[5]GSS!DA9</f>
        <v>389</v>
      </c>
      <c r="H9" s="471">
        <f>[5]GSS!DB9</f>
        <v>1924</v>
      </c>
      <c r="I9" s="471">
        <f>[5]GSS!DC9</f>
        <v>90</v>
      </c>
      <c r="J9" s="471">
        <f>[5]GSS!DD9</f>
        <v>17</v>
      </c>
      <c r="K9" s="471">
        <f>[5]GSS!DE9</f>
        <v>58</v>
      </c>
      <c r="L9" s="472">
        <f>[5]GSS!DF9</f>
        <v>4.2573320719016081</v>
      </c>
      <c r="M9" s="472">
        <f>[5]GSS!DG9</f>
        <v>1.3776337115072934</v>
      </c>
      <c r="N9" s="472">
        <f>[5]GSS!DH9</f>
        <v>3.0145530145530146</v>
      </c>
    </row>
    <row r="10" spans="1:14" s="468" customFormat="1" ht="15.75" x14ac:dyDescent="0.25">
      <c r="A10" s="464"/>
      <c r="B10" s="101" t="s">
        <v>19</v>
      </c>
      <c r="C10" s="101">
        <f>[5]GSS!CW10</f>
        <v>1522</v>
      </c>
      <c r="D10" s="462">
        <f>[5]GSS!CX10</f>
        <v>5078</v>
      </c>
      <c r="E10" s="101">
        <f>[5]GSS!CY10</f>
        <v>1146</v>
      </c>
      <c r="F10" s="462">
        <f>[5]GSS!CZ10</f>
        <v>4033</v>
      </c>
      <c r="G10" s="101">
        <f>[5]GSS!DA10</f>
        <v>1141</v>
      </c>
      <c r="H10" s="462">
        <f>[5]GSS!DB10</f>
        <v>5501</v>
      </c>
      <c r="I10" s="462">
        <f>[5]GSS!DC10</f>
        <v>651</v>
      </c>
      <c r="J10" s="462">
        <f>[5]GSS!DD10</f>
        <v>565</v>
      </c>
      <c r="K10" s="462">
        <f>[5]GSS!DE10</f>
        <v>758</v>
      </c>
      <c r="L10" s="463">
        <f>[5]GSS!DF10</f>
        <v>12.820007877116977</v>
      </c>
      <c r="M10" s="463">
        <f>[5]GSS!DG10</f>
        <v>14.009422266303002</v>
      </c>
      <c r="N10" s="463">
        <f>[5]GSS!DH10</f>
        <v>13.779312852208689</v>
      </c>
    </row>
    <row r="11" spans="1:14" ht="15.75" x14ac:dyDescent="0.25">
      <c r="A11" s="473"/>
      <c r="B11" s="101" t="s">
        <v>222</v>
      </c>
      <c r="C11" s="82"/>
      <c r="D11" s="471"/>
      <c r="E11" s="82"/>
      <c r="F11" s="471"/>
      <c r="G11" s="82"/>
      <c r="H11" s="471"/>
      <c r="I11" s="471"/>
      <c r="J11" s="471"/>
      <c r="K11" s="471"/>
      <c r="L11" s="472"/>
      <c r="M11" s="472"/>
      <c r="N11" s="472"/>
    </row>
    <row r="12" spans="1:14" x14ac:dyDescent="0.2">
      <c r="A12" s="469">
        <v>5</v>
      </c>
      <c r="B12" s="470" t="str">
        <f>[5]GSS!B12</f>
        <v>Bank of India</v>
      </c>
      <c r="C12" s="82">
        <f>[5]GSS!CW12</f>
        <v>339</v>
      </c>
      <c r="D12" s="471">
        <f>[5]GSS!CX12</f>
        <v>1605</v>
      </c>
      <c r="E12" s="82">
        <f>[5]GSS!CY12</f>
        <v>0</v>
      </c>
      <c r="F12" s="471">
        <f>[5]GSS!CZ12</f>
        <v>0</v>
      </c>
      <c r="G12" s="82">
        <f>[5]GSS!DA12</f>
        <v>0</v>
      </c>
      <c r="H12" s="471">
        <f>[5]GSS!DB12</f>
        <v>0</v>
      </c>
      <c r="I12" s="471">
        <f>[5]GSS!DC12</f>
        <v>149</v>
      </c>
      <c r="J12" s="471">
        <f>[5]GSS!DD12</f>
        <v>0</v>
      </c>
      <c r="K12" s="471">
        <f>[5]GSS!DE12</f>
        <v>0</v>
      </c>
      <c r="L12" s="472">
        <f>[5]GSS!DF12</f>
        <v>9.2834890965732075</v>
      </c>
      <c r="M12" s="472" t="e">
        <f>[5]GSS!DG12</f>
        <v>#DIV/0!</v>
      </c>
      <c r="N12" s="472" t="e">
        <f>[5]GSS!DH12</f>
        <v>#DIV/0!</v>
      </c>
    </row>
    <row r="13" spans="1:14" x14ac:dyDescent="0.2">
      <c r="A13" s="469">
        <v>6</v>
      </c>
      <c r="B13" s="470" t="str">
        <f>[5]GSS!B13</f>
        <v>Bank of Maharastra</v>
      </c>
      <c r="C13" s="82">
        <f>[5]GSS!CW13</f>
        <v>0</v>
      </c>
      <c r="D13" s="471">
        <f>[5]GSS!CX13</f>
        <v>0</v>
      </c>
      <c r="E13" s="82">
        <f>[5]GSS!CY13</f>
        <v>0</v>
      </c>
      <c r="F13" s="471">
        <f>[5]GSS!CZ13</f>
        <v>0</v>
      </c>
      <c r="G13" s="82">
        <f>[5]GSS!DA13</f>
        <v>0</v>
      </c>
      <c r="H13" s="471">
        <f>[5]GSS!DB13</f>
        <v>0</v>
      </c>
      <c r="I13" s="471">
        <f>[5]GSS!DC13</f>
        <v>0</v>
      </c>
      <c r="J13" s="471">
        <f>[5]GSS!DD13</f>
        <v>0</v>
      </c>
      <c r="K13" s="471">
        <f>[5]GSS!DE13</f>
        <v>0</v>
      </c>
      <c r="L13" s="472" t="e">
        <f>[5]GSS!DF13</f>
        <v>#DIV/0!</v>
      </c>
      <c r="M13" s="472" t="e">
        <f>[5]GSS!DG13</f>
        <v>#DIV/0!</v>
      </c>
      <c r="N13" s="472" t="e">
        <f>[5]GSS!DH13</f>
        <v>#DIV/0!</v>
      </c>
    </row>
    <row r="14" spans="1:14" x14ac:dyDescent="0.2">
      <c r="A14" s="469">
        <v>7</v>
      </c>
      <c r="B14" s="470" t="str">
        <f>[5]GSS!B14</f>
        <v>Central Bank of India</v>
      </c>
      <c r="C14" s="82">
        <f>[5]GSS!CW14</f>
        <v>0</v>
      </c>
      <c r="D14" s="471">
        <f>[5]GSS!CX14</f>
        <v>0</v>
      </c>
      <c r="E14" s="82">
        <f>[5]GSS!CY14</f>
        <v>0</v>
      </c>
      <c r="F14" s="471">
        <f>[5]GSS!CZ14</f>
        <v>0</v>
      </c>
      <c r="G14" s="82">
        <f>[5]GSS!DA14</f>
        <v>0</v>
      </c>
      <c r="H14" s="471">
        <f>[5]GSS!DB14</f>
        <v>0</v>
      </c>
      <c r="I14" s="471">
        <f>[5]GSS!DC14</f>
        <v>0</v>
      </c>
      <c r="J14" s="471">
        <f>[5]GSS!DD14</f>
        <v>0</v>
      </c>
      <c r="K14" s="471">
        <f>[5]GSS!DE14</f>
        <v>0</v>
      </c>
      <c r="L14" s="472" t="e">
        <f>[5]GSS!DF14</f>
        <v>#DIV/0!</v>
      </c>
      <c r="M14" s="472" t="e">
        <f>[5]GSS!DG14</f>
        <v>#DIV/0!</v>
      </c>
      <c r="N14" s="472" t="e">
        <f>[5]GSS!DH14</f>
        <v>#DIV/0!</v>
      </c>
    </row>
    <row r="15" spans="1:14" x14ac:dyDescent="0.2">
      <c r="A15" s="469">
        <v>8</v>
      </c>
      <c r="B15" s="470" t="str">
        <f>[5]GSS!B15</f>
        <v xml:space="preserve">Indian Bank </v>
      </c>
      <c r="C15" s="82">
        <f>[5]GSS!CW15</f>
        <v>0</v>
      </c>
      <c r="D15" s="471">
        <f>[5]GSS!CX15</f>
        <v>0</v>
      </c>
      <c r="E15" s="82">
        <f>[5]GSS!CY15</f>
        <v>0</v>
      </c>
      <c r="F15" s="471">
        <f>[5]GSS!CZ15</f>
        <v>0</v>
      </c>
      <c r="G15" s="82">
        <f>[5]GSS!DA15</f>
        <v>122</v>
      </c>
      <c r="H15" s="471">
        <f>[5]GSS!DB15</f>
        <v>569.03</v>
      </c>
      <c r="I15" s="471">
        <f>[5]GSS!DC15</f>
        <v>0</v>
      </c>
      <c r="J15" s="471">
        <f>[5]GSS!DD15</f>
        <v>0</v>
      </c>
      <c r="K15" s="471">
        <f>[5]GSS!DE15</f>
        <v>64.150000000000006</v>
      </c>
      <c r="L15" s="472" t="e">
        <f>[5]GSS!DF15</f>
        <v>#DIV/0!</v>
      </c>
      <c r="M15" s="472" t="e">
        <f>[5]GSS!DG15</f>
        <v>#DIV/0!</v>
      </c>
      <c r="N15" s="472">
        <f>[5]GSS!DH15</f>
        <v>11.273570813489624</v>
      </c>
    </row>
    <row r="16" spans="1:14" x14ac:dyDescent="0.2">
      <c r="A16" s="469">
        <v>9</v>
      </c>
      <c r="B16" s="470" t="str">
        <f>[5]GSS!B16</f>
        <v>Indian Overseas Bank</v>
      </c>
      <c r="C16" s="82">
        <f>[5]GSS!CW16</f>
        <v>255</v>
      </c>
      <c r="D16" s="471">
        <f>[5]GSS!CX16</f>
        <v>1254</v>
      </c>
      <c r="E16" s="82">
        <f>[5]GSS!CY16</f>
        <v>0</v>
      </c>
      <c r="F16" s="471">
        <f>[5]GSS!CZ16</f>
        <v>0</v>
      </c>
      <c r="G16" s="82">
        <f>[5]GSS!DA16</f>
        <v>200</v>
      </c>
      <c r="H16" s="471">
        <f>[5]GSS!DB16</f>
        <v>1200</v>
      </c>
      <c r="I16" s="471">
        <f>[5]GSS!DC16</f>
        <v>0</v>
      </c>
      <c r="J16" s="471">
        <f>[5]GSS!DD16</f>
        <v>0</v>
      </c>
      <c r="K16" s="471">
        <f>[5]GSS!DE16</f>
        <v>0</v>
      </c>
      <c r="L16" s="472">
        <f>[5]GSS!DF16</f>
        <v>0</v>
      </c>
      <c r="M16" s="472" t="e">
        <f>[5]GSS!DG16</f>
        <v>#DIV/0!</v>
      </c>
      <c r="N16" s="472">
        <f>[5]GSS!DH16</f>
        <v>0</v>
      </c>
    </row>
    <row r="17" spans="1:14" x14ac:dyDescent="0.2">
      <c r="A17" s="469">
        <v>10</v>
      </c>
      <c r="B17" s="470" t="str">
        <f>[5]GSS!B17</f>
        <v>Punjab National Bank</v>
      </c>
      <c r="C17" s="82">
        <f>[5]GSS!CW17</f>
        <v>157</v>
      </c>
      <c r="D17" s="471">
        <f>[5]GSS!CX17</f>
        <v>490.21</v>
      </c>
      <c r="E17" s="82">
        <f>[5]GSS!CY17</f>
        <v>75</v>
      </c>
      <c r="F17" s="471">
        <f>[5]GSS!CZ17</f>
        <v>279</v>
      </c>
      <c r="G17" s="82">
        <f>[5]GSS!DA17</f>
        <v>0</v>
      </c>
      <c r="H17" s="471">
        <f>[5]GSS!DB17</f>
        <v>0</v>
      </c>
      <c r="I17" s="471">
        <f>[5]GSS!DC17</f>
        <v>91.49</v>
      </c>
      <c r="J17" s="471">
        <f>[5]GSS!DD17</f>
        <v>152</v>
      </c>
      <c r="K17" s="471">
        <f>[5]GSS!DE17</f>
        <v>0</v>
      </c>
      <c r="L17" s="472">
        <f>[5]GSS!DF17</f>
        <v>18.663429958589177</v>
      </c>
      <c r="M17" s="472">
        <f>[5]GSS!DG17</f>
        <v>54.480286738351261</v>
      </c>
      <c r="N17" s="472" t="e">
        <f>[5]GSS!DH17</f>
        <v>#DIV/0!</v>
      </c>
    </row>
    <row r="18" spans="1:14" x14ac:dyDescent="0.2">
      <c r="A18" s="469">
        <v>11</v>
      </c>
      <c r="B18" s="470" t="str">
        <f>[5]GSS!B18</f>
        <v>Punjab and Synd Bank</v>
      </c>
      <c r="C18" s="82">
        <f>[5]GSS!CW18</f>
        <v>0</v>
      </c>
      <c r="D18" s="471">
        <f>[5]GSS!CX18</f>
        <v>0</v>
      </c>
      <c r="E18" s="82">
        <f>[5]GSS!CY18</f>
        <v>0</v>
      </c>
      <c r="F18" s="471">
        <f>[5]GSS!CZ18</f>
        <v>0</v>
      </c>
      <c r="G18" s="82">
        <f>[5]GSS!DA18</f>
        <v>0</v>
      </c>
      <c r="H18" s="471">
        <f>[5]GSS!DB18</f>
        <v>0</v>
      </c>
      <c r="I18" s="471">
        <f>[5]GSS!DC18</f>
        <v>0</v>
      </c>
      <c r="J18" s="471">
        <f>[5]GSS!DD18</f>
        <v>0</v>
      </c>
      <c r="K18" s="471">
        <f>[5]GSS!DE18</f>
        <v>0</v>
      </c>
      <c r="L18" s="472" t="e">
        <f>[5]GSS!DF18</f>
        <v>#DIV/0!</v>
      </c>
      <c r="M18" s="472" t="e">
        <f>[5]GSS!DG18</f>
        <v>#DIV/0!</v>
      </c>
      <c r="N18" s="472" t="e">
        <f>[5]GSS!DH18</f>
        <v>#DIV/0!</v>
      </c>
    </row>
    <row r="19" spans="1:14" x14ac:dyDescent="0.2">
      <c r="A19" s="469">
        <v>12</v>
      </c>
      <c r="B19" s="470" t="str">
        <f>[5]GSS!B19</f>
        <v>UCO Bank</v>
      </c>
      <c r="C19" s="82">
        <f>[5]GSS!CW19</f>
        <v>0</v>
      </c>
      <c r="D19" s="471">
        <f>[5]GSS!CX19</f>
        <v>0</v>
      </c>
      <c r="E19" s="82">
        <f>[5]GSS!CY19</f>
        <v>0</v>
      </c>
      <c r="F19" s="471">
        <f>[5]GSS!CZ19</f>
        <v>0</v>
      </c>
      <c r="G19" s="82">
        <f>[5]GSS!DA19</f>
        <v>0</v>
      </c>
      <c r="H19" s="471">
        <f>[5]GSS!DB19</f>
        <v>0</v>
      </c>
      <c r="I19" s="471">
        <f>[5]GSS!DC19</f>
        <v>0</v>
      </c>
      <c r="J19" s="471">
        <f>[5]GSS!DD19</f>
        <v>0</v>
      </c>
      <c r="K19" s="471">
        <f>[5]GSS!DE19</f>
        <v>0</v>
      </c>
      <c r="L19" s="472" t="e">
        <f>[5]GSS!DF19</f>
        <v>#DIV/0!</v>
      </c>
      <c r="M19" s="472" t="e">
        <f>[5]GSS!DG19</f>
        <v>#DIV/0!</v>
      </c>
      <c r="N19" s="472" t="e">
        <f>[5]GSS!DH19</f>
        <v>#DIV/0!</v>
      </c>
    </row>
    <row r="20" spans="1:14" s="468" customFormat="1" ht="15.75" x14ac:dyDescent="0.25">
      <c r="A20" s="464"/>
      <c r="B20" s="101" t="s">
        <v>30</v>
      </c>
      <c r="C20" s="101">
        <f>[5]GSS!CW20</f>
        <v>751</v>
      </c>
      <c r="D20" s="462">
        <f>[5]GSS!CX20</f>
        <v>3349.21</v>
      </c>
      <c r="E20" s="101">
        <f>[5]GSS!CY20</f>
        <v>75</v>
      </c>
      <c r="F20" s="462">
        <f>[5]GSS!CZ20</f>
        <v>279</v>
      </c>
      <c r="G20" s="101">
        <f>[5]GSS!DA20</f>
        <v>322</v>
      </c>
      <c r="H20" s="462">
        <f>[5]GSS!DB20</f>
        <v>1769.03</v>
      </c>
      <c r="I20" s="462">
        <f>[5]GSS!DC20</f>
        <v>240.49</v>
      </c>
      <c r="J20" s="462">
        <f>[5]GSS!DD20</f>
        <v>152</v>
      </c>
      <c r="K20" s="462">
        <f>[5]GSS!DE20</f>
        <v>64.150000000000006</v>
      </c>
      <c r="L20" s="463">
        <f>[5]GSS!DF20</f>
        <v>7.1804992819202145</v>
      </c>
      <c r="M20" s="463">
        <f>[5]GSS!DG20</f>
        <v>54.480286738351261</v>
      </c>
      <c r="N20" s="463">
        <f>[5]GSS!DH20</f>
        <v>3.6262810692865584</v>
      </c>
    </row>
    <row r="21" spans="1:14" ht="15.75" x14ac:dyDescent="0.25">
      <c r="A21" s="473" t="s">
        <v>444</v>
      </c>
      <c r="B21" s="101" t="s">
        <v>32</v>
      </c>
      <c r="C21" s="82"/>
      <c r="D21" s="471"/>
      <c r="E21" s="82"/>
      <c r="F21" s="471"/>
      <c r="G21" s="82"/>
      <c r="H21" s="471"/>
      <c r="I21" s="471"/>
      <c r="J21" s="471"/>
      <c r="K21" s="471"/>
      <c r="L21" s="472"/>
      <c r="M21" s="472"/>
      <c r="N21" s="472"/>
    </row>
    <row r="22" spans="1:14" x14ac:dyDescent="0.2">
      <c r="A22" s="469">
        <v>13</v>
      </c>
      <c r="B22" s="82" t="str">
        <f>[5]GSS!B23</f>
        <v>IDBI Bank</v>
      </c>
      <c r="C22" s="82">
        <f>[5]GSS!CW23</f>
        <v>0</v>
      </c>
      <c r="D22" s="471">
        <f>[5]GSS!CX23</f>
        <v>0</v>
      </c>
      <c r="E22" s="82">
        <f>[5]GSS!CY23</f>
        <v>0</v>
      </c>
      <c r="F22" s="471">
        <f>[5]GSS!CZ23</f>
        <v>0</v>
      </c>
      <c r="G22" s="82">
        <f>[5]GSS!DA23</f>
        <v>0</v>
      </c>
      <c r="H22" s="471">
        <f>[5]GSS!DB23</f>
        <v>0</v>
      </c>
      <c r="I22" s="471">
        <f>[5]GSS!DC23</f>
        <v>0</v>
      </c>
      <c r="J22" s="471">
        <f>[5]GSS!DD23</f>
        <v>0</v>
      </c>
      <c r="K22" s="471">
        <f>[5]GSS!DE23</f>
        <v>0</v>
      </c>
      <c r="L22" s="471" t="e">
        <f>[5]GSS!DF23</f>
        <v>#DIV/0!</v>
      </c>
      <c r="M22" s="471" t="e">
        <f>[5]GSS!DG23</f>
        <v>#DIV/0!</v>
      </c>
      <c r="N22" s="471" t="e">
        <f>[5]GSS!DH23</f>
        <v>#DIV/0!</v>
      </c>
    </row>
    <row r="23" spans="1:14" x14ac:dyDescent="0.2">
      <c r="A23" s="469">
        <v>14</v>
      </c>
      <c r="B23" s="82" t="str">
        <f>[5]GSS!B24</f>
        <v>Karnataka Bank Ltd</v>
      </c>
      <c r="C23" s="82">
        <f>[5]GSS!CW24</f>
        <v>0</v>
      </c>
      <c r="D23" s="471">
        <f>[5]GSS!CX24</f>
        <v>0</v>
      </c>
      <c r="E23" s="82">
        <f>[5]GSS!CY24</f>
        <v>0</v>
      </c>
      <c r="F23" s="471">
        <f>[5]GSS!CZ24</f>
        <v>0</v>
      </c>
      <c r="G23" s="82">
        <f>[5]GSS!DA24</f>
        <v>0</v>
      </c>
      <c r="H23" s="471">
        <f>[5]GSS!DB24</f>
        <v>0</v>
      </c>
      <c r="I23" s="471">
        <f>[5]GSS!DC24</f>
        <v>0</v>
      </c>
      <c r="J23" s="471">
        <f>[5]GSS!DD24</f>
        <v>0</v>
      </c>
      <c r="K23" s="471">
        <f>[5]GSS!DE24</f>
        <v>0</v>
      </c>
      <c r="L23" s="471" t="e">
        <f>[5]GSS!DF24</f>
        <v>#DIV/0!</v>
      </c>
      <c r="M23" s="471" t="e">
        <f>[5]GSS!DG24</f>
        <v>#DIV/0!</v>
      </c>
      <c r="N23" s="471" t="e">
        <f>[5]GSS!DH24</f>
        <v>#DIV/0!</v>
      </c>
    </row>
    <row r="24" spans="1:14" x14ac:dyDescent="0.2">
      <c r="A24" s="469">
        <v>15</v>
      </c>
      <c r="B24" s="82" t="str">
        <f>[5]GSS!B25</f>
        <v>Kotak Mahendra Bank</v>
      </c>
      <c r="C24" s="82">
        <f>[5]GSS!CW25</f>
        <v>0</v>
      </c>
      <c r="D24" s="471">
        <f>[5]GSS!CX25</f>
        <v>0</v>
      </c>
      <c r="E24" s="82">
        <f>[5]GSS!CY25</f>
        <v>0</v>
      </c>
      <c r="F24" s="471">
        <f>[5]GSS!CZ25</f>
        <v>0</v>
      </c>
      <c r="G24" s="82">
        <f>[5]GSS!DA25</f>
        <v>0</v>
      </c>
      <c r="H24" s="471">
        <f>[5]GSS!DB25</f>
        <v>0</v>
      </c>
      <c r="I24" s="471">
        <f>[5]GSS!DC25</f>
        <v>0</v>
      </c>
      <c r="J24" s="471">
        <f>[5]GSS!DD25</f>
        <v>0</v>
      </c>
      <c r="K24" s="471">
        <f>[5]GSS!DE25</f>
        <v>0</v>
      </c>
      <c r="L24" s="471" t="e">
        <f>[5]GSS!DF25</f>
        <v>#DIV/0!</v>
      </c>
      <c r="M24" s="471" t="e">
        <f>[5]GSS!DG25</f>
        <v>#DIV/0!</v>
      </c>
      <c r="N24" s="471" t="e">
        <f>[5]GSS!DH25</f>
        <v>#DIV/0!</v>
      </c>
    </row>
    <row r="25" spans="1:14" x14ac:dyDescent="0.2">
      <c r="A25" s="469">
        <v>16</v>
      </c>
      <c r="B25" s="82" t="str">
        <f>[5]GSS!B26</f>
        <v>Cathelic Syrian Bank Ltd.</v>
      </c>
      <c r="C25" s="82">
        <f>[5]GSS!CW26</f>
        <v>0</v>
      </c>
      <c r="D25" s="471">
        <f>[5]GSS!CX26</f>
        <v>0</v>
      </c>
      <c r="E25" s="82">
        <f>[5]GSS!CY26</f>
        <v>0</v>
      </c>
      <c r="F25" s="471">
        <f>[5]GSS!CZ26</f>
        <v>0</v>
      </c>
      <c r="G25" s="82">
        <f>[5]GSS!DA26</f>
        <v>0</v>
      </c>
      <c r="H25" s="471">
        <f>[5]GSS!DB26</f>
        <v>0</v>
      </c>
      <c r="I25" s="471">
        <f>[5]GSS!DC26</f>
        <v>0</v>
      </c>
      <c r="J25" s="471">
        <f>[5]GSS!DD26</f>
        <v>0</v>
      </c>
      <c r="K25" s="471">
        <f>[5]GSS!DE26</f>
        <v>0</v>
      </c>
      <c r="L25" s="471" t="e">
        <f>[5]GSS!DF26</f>
        <v>#DIV/0!</v>
      </c>
      <c r="M25" s="471" t="e">
        <f>[5]GSS!DG26</f>
        <v>#DIV/0!</v>
      </c>
      <c r="N25" s="471" t="e">
        <f>[5]GSS!DH26</f>
        <v>#DIV/0!</v>
      </c>
    </row>
    <row r="26" spans="1:14" x14ac:dyDescent="0.2">
      <c r="A26" s="469">
        <v>17</v>
      </c>
      <c r="B26" s="82" t="str">
        <f>[5]GSS!B27</f>
        <v>City Union Bank Ltd</v>
      </c>
      <c r="C26" s="82">
        <f>[5]GSS!CW27</f>
        <v>0</v>
      </c>
      <c r="D26" s="471">
        <f>[5]GSS!CX27</f>
        <v>0</v>
      </c>
      <c r="E26" s="82">
        <f>[5]GSS!CY27</f>
        <v>0</v>
      </c>
      <c r="F26" s="471">
        <f>[5]GSS!CZ27</f>
        <v>0</v>
      </c>
      <c r="G26" s="82">
        <f>[5]GSS!DA27</f>
        <v>0</v>
      </c>
      <c r="H26" s="471">
        <f>[5]GSS!DB27</f>
        <v>0</v>
      </c>
      <c r="I26" s="471">
        <f>[5]GSS!DC27</f>
        <v>0</v>
      </c>
      <c r="J26" s="471">
        <f>[5]GSS!DD27</f>
        <v>0</v>
      </c>
      <c r="K26" s="471">
        <f>[5]GSS!DE27</f>
        <v>0</v>
      </c>
      <c r="L26" s="471" t="e">
        <f>[5]GSS!DF27</f>
        <v>#DIV/0!</v>
      </c>
      <c r="M26" s="471" t="e">
        <f>[5]GSS!DG27</f>
        <v>#DIV/0!</v>
      </c>
      <c r="N26" s="471" t="e">
        <f>[5]GSS!DH27</f>
        <v>#DIV/0!</v>
      </c>
    </row>
    <row r="27" spans="1:14" x14ac:dyDescent="0.2">
      <c r="A27" s="469">
        <v>18</v>
      </c>
      <c r="B27" s="82" t="str">
        <f>[5]GSS!B28</f>
        <v>Dhanalaxmi Bank Ltd.</v>
      </c>
      <c r="C27" s="82">
        <f>[5]GSS!CW28</f>
        <v>0</v>
      </c>
      <c r="D27" s="471">
        <f>[5]GSS!CX28</f>
        <v>0</v>
      </c>
      <c r="E27" s="82">
        <f>[5]GSS!CY28</f>
        <v>0</v>
      </c>
      <c r="F27" s="471">
        <f>[5]GSS!CZ28</f>
        <v>0</v>
      </c>
      <c r="G27" s="82">
        <f>[5]GSS!DA28</f>
        <v>0</v>
      </c>
      <c r="H27" s="471">
        <f>[5]GSS!DB28</f>
        <v>0</v>
      </c>
      <c r="I27" s="471">
        <f>[5]GSS!DC28</f>
        <v>0</v>
      </c>
      <c r="J27" s="471">
        <f>[5]GSS!DD28</f>
        <v>0</v>
      </c>
      <c r="K27" s="471">
        <f>[5]GSS!DE28</f>
        <v>0</v>
      </c>
      <c r="L27" s="471" t="e">
        <f>[5]GSS!DF28</f>
        <v>#DIV/0!</v>
      </c>
      <c r="M27" s="471" t="e">
        <f>[5]GSS!DG28</f>
        <v>#DIV/0!</v>
      </c>
      <c r="N27" s="471" t="e">
        <f>[5]GSS!DH28</f>
        <v>#DIV/0!</v>
      </c>
    </row>
    <row r="28" spans="1:14" x14ac:dyDescent="0.2">
      <c r="A28" s="469">
        <v>19</v>
      </c>
      <c r="B28" s="82" t="str">
        <f>[5]GSS!B29</f>
        <v>Federal Bank Ltd.</v>
      </c>
      <c r="C28" s="82">
        <f>[5]GSS!CW29</f>
        <v>0</v>
      </c>
      <c r="D28" s="471">
        <f>[5]GSS!CX29</f>
        <v>0</v>
      </c>
      <c r="E28" s="82">
        <f>[5]GSS!CY29</f>
        <v>0</v>
      </c>
      <c r="F28" s="471">
        <f>[5]GSS!CZ29</f>
        <v>0</v>
      </c>
      <c r="G28" s="82">
        <f>[5]GSS!DA29</f>
        <v>0</v>
      </c>
      <c r="H28" s="471">
        <f>[5]GSS!DB29</f>
        <v>0</v>
      </c>
      <c r="I28" s="471">
        <f>[5]GSS!DC29</f>
        <v>0</v>
      </c>
      <c r="J28" s="471">
        <f>[5]GSS!DD29</f>
        <v>0</v>
      </c>
      <c r="K28" s="471">
        <f>[5]GSS!DE29</f>
        <v>0</v>
      </c>
      <c r="L28" s="471" t="e">
        <f>[5]GSS!DF29</f>
        <v>#DIV/0!</v>
      </c>
      <c r="M28" s="471" t="e">
        <f>[5]GSS!DG29</f>
        <v>#DIV/0!</v>
      </c>
      <c r="N28" s="471" t="e">
        <f>[5]GSS!DH29</f>
        <v>#DIV/0!</v>
      </c>
    </row>
    <row r="29" spans="1:14" x14ac:dyDescent="0.2">
      <c r="A29" s="469">
        <v>20</v>
      </c>
      <c r="B29" s="82" t="str">
        <f>[5]GSS!B30</f>
        <v>J and K Bank Ltd</v>
      </c>
      <c r="C29" s="82">
        <f>[5]GSS!CW30</f>
        <v>0</v>
      </c>
      <c r="D29" s="471">
        <f>[5]GSS!CX30</f>
        <v>0</v>
      </c>
      <c r="E29" s="82">
        <f>[5]GSS!CY30</f>
        <v>0</v>
      </c>
      <c r="F29" s="471">
        <f>[5]GSS!CZ30</f>
        <v>0</v>
      </c>
      <c r="G29" s="82">
        <f>[5]GSS!DA30</f>
        <v>0</v>
      </c>
      <c r="H29" s="471">
        <f>[5]GSS!DB30</f>
        <v>0</v>
      </c>
      <c r="I29" s="471">
        <f>[5]GSS!DC30</f>
        <v>0</v>
      </c>
      <c r="J29" s="471">
        <f>[5]GSS!DD30</f>
        <v>0</v>
      </c>
      <c r="K29" s="471">
        <f>[5]GSS!DE30</f>
        <v>0</v>
      </c>
      <c r="L29" s="471" t="e">
        <f>[5]GSS!DF30</f>
        <v>#DIV/0!</v>
      </c>
      <c r="M29" s="471" t="e">
        <f>[5]GSS!DG30</f>
        <v>#DIV/0!</v>
      </c>
      <c r="N29" s="471" t="e">
        <f>[5]GSS!DH30</f>
        <v>#DIV/0!</v>
      </c>
    </row>
    <row r="30" spans="1:14" x14ac:dyDescent="0.2">
      <c r="A30" s="469">
        <v>21</v>
      </c>
      <c r="B30" s="82" t="str">
        <f>[5]GSS!B31</f>
        <v>Karur Vysya Bank Ltd.</v>
      </c>
      <c r="C30" s="82">
        <f>[5]GSS!CW31</f>
        <v>0</v>
      </c>
      <c r="D30" s="471">
        <f>[5]GSS!CX31</f>
        <v>0</v>
      </c>
      <c r="E30" s="82">
        <f>[5]GSS!CY31</f>
        <v>0</v>
      </c>
      <c r="F30" s="471">
        <f>[5]GSS!CZ31</f>
        <v>0</v>
      </c>
      <c r="G30" s="82">
        <f>[5]GSS!DA31</f>
        <v>0</v>
      </c>
      <c r="H30" s="471">
        <f>[5]GSS!DB31</f>
        <v>0</v>
      </c>
      <c r="I30" s="471">
        <f>[5]GSS!DC31</f>
        <v>0</v>
      </c>
      <c r="J30" s="471">
        <f>[5]GSS!DD31</f>
        <v>0</v>
      </c>
      <c r="K30" s="471">
        <f>[5]GSS!DE31</f>
        <v>0</v>
      </c>
      <c r="L30" s="471" t="e">
        <f>[5]GSS!DF31</f>
        <v>#DIV/0!</v>
      </c>
      <c r="M30" s="471" t="e">
        <f>[5]GSS!DG31</f>
        <v>#DIV/0!</v>
      </c>
      <c r="N30" s="471" t="e">
        <f>[5]GSS!DH31</f>
        <v>#DIV/0!</v>
      </c>
    </row>
    <row r="31" spans="1:14" x14ac:dyDescent="0.2">
      <c r="A31" s="469">
        <v>22</v>
      </c>
      <c r="B31" s="82" t="str">
        <f>[5]GSS!B32</f>
        <v>Lakshmi Vilas Bank Ltd</v>
      </c>
      <c r="C31" s="82">
        <f>[5]GSS!CW32</f>
        <v>0</v>
      </c>
      <c r="D31" s="471">
        <f>[5]GSS!CX32</f>
        <v>0</v>
      </c>
      <c r="E31" s="82">
        <f>[5]GSS!CY32</f>
        <v>0</v>
      </c>
      <c r="F31" s="471">
        <f>[5]GSS!CZ32</f>
        <v>0</v>
      </c>
      <c r="G31" s="82">
        <f>[5]GSS!DA32</f>
        <v>0</v>
      </c>
      <c r="H31" s="471">
        <f>[5]GSS!DB32</f>
        <v>0</v>
      </c>
      <c r="I31" s="471">
        <f>[5]GSS!DC32</f>
        <v>0</v>
      </c>
      <c r="J31" s="471">
        <f>[5]GSS!DD32</f>
        <v>0</v>
      </c>
      <c r="K31" s="471">
        <f>[5]GSS!DE32</f>
        <v>0</v>
      </c>
      <c r="L31" s="471" t="e">
        <f>[5]GSS!DF32</f>
        <v>#DIV/0!</v>
      </c>
      <c r="M31" s="471" t="e">
        <f>[5]GSS!DG32</f>
        <v>#DIV/0!</v>
      </c>
      <c r="N31" s="471" t="e">
        <f>[5]GSS!DH32</f>
        <v>#DIV/0!</v>
      </c>
    </row>
    <row r="32" spans="1:14" x14ac:dyDescent="0.2">
      <c r="A32" s="469">
        <v>23</v>
      </c>
      <c r="B32" s="82" t="str">
        <f>[5]GSS!B33</f>
        <v xml:space="preserve">Ratnakar Bank Ltd </v>
      </c>
      <c r="C32" s="82">
        <f>[5]GSS!CW33</f>
        <v>0</v>
      </c>
      <c r="D32" s="471">
        <f>[5]GSS!CX33</f>
        <v>0</v>
      </c>
      <c r="E32" s="82">
        <f>[5]GSS!CY33</f>
        <v>0</v>
      </c>
      <c r="F32" s="471">
        <f>[5]GSS!CZ33</f>
        <v>0</v>
      </c>
      <c r="G32" s="82">
        <f>[5]GSS!DA33</f>
        <v>0</v>
      </c>
      <c r="H32" s="471">
        <f>[5]GSS!DB33</f>
        <v>0</v>
      </c>
      <c r="I32" s="471">
        <f>[5]GSS!DC33</f>
        <v>0</v>
      </c>
      <c r="J32" s="471">
        <f>[5]GSS!DD33</f>
        <v>0</v>
      </c>
      <c r="K32" s="471">
        <f>[5]GSS!DE33</f>
        <v>0</v>
      </c>
      <c r="L32" s="471" t="e">
        <f>[5]GSS!DF33</f>
        <v>#DIV/0!</v>
      </c>
      <c r="M32" s="471" t="e">
        <f>[5]GSS!DG33</f>
        <v>#DIV/0!</v>
      </c>
      <c r="N32" s="471" t="e">
        <f>[5]GSS!DH33</f>
        <v>#DIV/0!</v>
      </c>
    </row>
    <row r="33" spans="1:14" x14ac:dyDescent="0.2">
      <c r="A33" s="469">
        <v>24</v>
      </c>
      <c r="B33" s="82" t="str">
        <f>[5]GSS!B34</f>
        <v>South Indian Bank Ltd</v>
      </c>
      <c r="C33" s="82">
        <f>[5]GSS!CW34</f>
        <v>0</v>
      </c>
      <c r="D33" s="471">
        <f>[5]GSS!CX34</f>
        <v>0</v>
      </c>
      <c r="E33" s="82">
        <f>[5]GSS!CY34</f>
        <v>0</v>
      </c>
      <c r="F33" s="471">
        <f>[5]GSS!CZ34</f>
        <v>0</v>
      </c>
      <c r="G33" s="82">
        <f>[5]GSS!DA34</f>
        <v>2</v>
      </c>
      <c r="H33" s="471">
        <f>[5]GSS!DB34</f>
        <v>2</v>
      </c>
      <c r="I33" s="471">
        <f>[5]GSS!DC34</f>
        <v>0</v>
      </c>
      <c r="J33" s="471">
        <f>[5]GSS!DD34</f>
        <v>0</v>
      </c>
      <c r="K33" s="471">
        <f>[5]GSS!DE34</f>
        <v>0</v>
      </c>
      <c r="L33" s="471" t="e">
        <f>[5]GSS!DF34</f>
        <v>#DIV/0!</v>
      </c>
      <c r="M33" s="471" t="e">
        <f>[5]GSS!DG34</f>
        <v>#DIV/0!</v>
      </c>
      <c r="N33" s="471">
        <f>[5]GSS!DH34</f>
        <v>0</v>
      </c>
    </row>
    <row r="34" spans="1:14" x14ac:dyDescent="0.2">
      <c r="A34" s="469">
        <v>25</v>
      </c>
      <c r="B34" s="82" t="str">
        <f>[5]GSS!B35</f>
        <v>Tamil Nadu Merchantile Bank Ltd.</v>
      </c>
      <c r="C34" s="82">
        <f>[5]GSS!CW35</f>
        <v>0</v>
      </c>
      <c r="D34" s="471">
        <f>[5]GSS!CX35</f>
        <v>0</v>
      </c>
      <c r="E34" s="82">
        <f>[5]GSS!CY35</f>
        <v>0</v>
      </c>
      <c r="F34" s="471">
        <f>[5]GSS!CZ35</f>
        <v>0</v>
      </c>
      <c r="G34" s="82">
        <f>[5]GSS!DA35</f>
        <v>0</v>
      </c>
      <c r="H34" s="471">
        <f>[5]GSS!DB35</f>
        <v>0</v>
      </c>
      <c r="I34" s="471">
        <f>[5]GSS!DC35</f>
        <v>0</v>
      </c>
      <c r="J34" s="471">
        <f>[5]GSS!DD35</f>
        <v>0</v>
      </c>
      <c r="K34" s="471">
        <f>[5]GSS!DE35</f>
        <v>0</v>
      </c>
      <c r="L34" s="471" t="e">
        <f>[5]GSS!DF35</f>
        <v>#DIV/0!</v>
      </c>
      <c r="M34" s="471" t="e">
        <f>[5]GSS!DG35</f>
        <v>#DIV/0!</v>
      </c>
      <c r="N34" s="471" t="e">
        <f>[5]GSS!DH35</f>
        <v>#DIV/0!</v>
      </c>
    </row>
    <row r="35" spans="1:14" x14ac:dyDescent="0.2">
      <c r="A35" s="469">
        <v>26</v>
      </c>
      <c r="B35" s="82" t="str">
        <f>[5]GSS!B36</f>
        <v>IndusInd Bank</v>
      </c>
      <c r="C35" s="82">
        <f>[5]GSS!CW36</f>
        <v>0</v>
      </c>
      <c r="D35" s="471">
        <f>[5]GSS!CX36</f>
        <v>0</v>
      </c>
      <c r="E35" s="82">
        <f>[5]GSS!CY36</f>
        <v>0</v>
      </c>
      <c r="F35" s="471">
        <f>[5]GSS!CZ36</f>
        <v>0</v>
      </c>
      <c r="G35" s="82">
        <f>[5]GSS!DA36</f>
        <v>0</v>
      </c>
      <c r="H35" s="471">
        <f>[5]GSS!DB36</f>
        <v>0</v>
      </c>
      <c r="I35" s="471">
        <f>[5]GSS!DC36</f>
        <v>0</v>
      </c>
      <c r="J35" s="471">
        <f>[5]GSS!DD36</f>
        <v>0</v>
      </c>
      <c r="K35" s="471">
        <f>[5]GSS!DE36</f>
        <v>0</v>
      </c>
      <c r="L35" s="471" t="e">
        <f>[5]GSS!DF36</f>
        <v>#DIV/0!</v>
      </c>
      <c r="M35" s="471" t="e">
        <f>[5]GSS!DG36</f>
        <v>#DIV/0!</v>
      </c>
      <c r="N35" s="471" t="e">
        <f>[5]GSS!DH36</f>
        <v>#DIV/0!</v>
      </c>
    </row>
    <row r="36" spans="1:14" x14ac:dyDescent="0.2">
      <c r="A36" s="469">
        <v>27</v>
      </c>
      <c r="B36" s="82" t="str">
        <f>[5]GSS!B37</f>
        <v>HDFC Bank Ltd</v>
      </c>
      <c r="C36" s="82">
        <f>[5]GSS!CW37</f>
        <v>0</v>
      </c>
      <c r="D36" s="471">
        <f>[5]GSS!CX37</f>
        <v>0</v>
      </c>
      <c r="E36" s="82">
        <f>[5]GSS!CY37</f>
        <v>0</v>
      </c>
      <c r="F36" s="471">
        <f>[5]GSS!CZ37</f>
        <v>0</v>
      </c>
      <c r="G36" s="82">
        <f>[5]GSS!DA37</f>
        <v>9</v>
      </c>
      <c r="H36" s="471">
        <f>[5]GSS!DB37</f>
        <v>34.441660200000001</v>
      </c>
      <c r="I36" s="471">
        <f>[5]GSS!DC37</f>
        <v>0</v>
      </c>
      <c r="J36" s="471">
        <f>[5]GSS!DD37</f>
        <v>0</v>
      </c>
      <c r="K36" s="471">
        <f>[5]GSS!DE37</f>
        <v>0</v>
      </c>
      <c r="L36" s="471" t="e">
        <f>[5]GSS!DF37</f>
        <v>#DIV/0!</v>
      </c>
      <c r="M36" s="471" t="e">
        <f>[5]GSS!DG37</f>
        <v>#DIV/0!</v>
      </c>
      <c r="N36" s="471">
        <f>[5]GSS!DH37</f>
        <v>0</v>
      </c>
    </row>
    <row r="37" spans="1:14" x14ac:dyDescent="0.2">
      <c r="A37" s="469">
        <v>28</v>
      </c>
      <c r="B37" s="82" t="str">
        <f>[5]GSS!B38</f>
        <v xml:space="preserve">Axis Bank Ltd </v>
      </c>
      <c r="C37" s="82">
        <f>[5]GSS!CW38</f>
        <v>0</v>
      </c>
      <c r="D37" s="471">
        <f>[5]GSS!CX38</f>
        <v>0</v>
      </c>
      <c r="E37" s="82">
        <f>[5]GSS!CY38</f>
        <v>0</v>
      </c>
      <c r="F37" s="471">
        <f>[5]GSS!CZ38</f>
        <v>0</v>
      </c>
      <c r="G37" s="82">
        <f>[5]GSS!DA38</f>
        <v>0</v>
      </c>
      <c r="H37" s="471">
        <f>[5]GSS!DB38</f>
        <v>0</v>
      </c>
      <c r="I37" s="471">
        <f>[5]GSS!DC38</f>
        <v>0</v>
      </c>
      <c r="J37" s="471">
        <f>[5]GSS!DD38</f>
        <v>0</v>
      </c>
      <c r="K37" s="471">
        <f>[5]GSS!DE38</f>
        <v>0</v>
      </c>
      <c r="L37" s="471" t="e">
        <f>[5]GSS!DF38</f>
        <v>#DIV/0!</v>
      </c>
      <c r="M37" s="471" t="e">
        <f>[5]GSS!DG38</f>
        <v>#DIV/0!</v>
      </c>
      <c r="N37" s="471" t="e">
        <f>[5]GSS!DH38</f>
        <v>#DIV/0!</v>
      </c>
    </row>
    <row r="38" spans="1:14" x14ac:dyDescent="0.2">
      <c r="A38" s="469">
        <v>29</v>
      </c>
      <c r="B38" s="82" t="str">
        <f>[5]GSS!B39</f>
        <v>ICICI Bank Ltd</v>
      </c>
      <c r="C38" s="82">
        <f>[5]GSS!CW39</f>
        <v>0</v>
      </c>
      <c r="D38" s="471">
        <f>[5]GSS!CX39</f>
        <v>0</v>
      </c>
      <c r="E38" s="82">
        <f>[5]GSS!CY39</f>
        <v>0</v>
      </c>
      <c r="F38" s="471">
        <f>[5]GSS!CZ39</f>
        <v>0</v>
      </c>
      <c r="G38" s="82">
        <f>[5]GSS!DA39</f>
        <v>0</v>
      </c>
      <c r="H38" s="471">
        <f>[5]GSS!DB39</f>
        <v>0</v>
      </c>
      <c r="I38" s="471">
        <f>[5]GSS!DC39</f>
        <v>0</v>
      </c>
      <c r="J38" s="471">
        <f>[5]GSS!DD39</f>
        <v>0</v>
      </c>
      <c r="K38" s="471">
        <f>[5]GSS!DE39</f>
        <v>0</v>
      </c>
      <c r="L38" s="471" t="e">
        <f>[5]GSS!DF39</f>
        <v>#DIV/0!</v>
      </c>
      <c r="M38" s="471" t="e">
        <f>[5]GSS!DG39</f>
        <v>#DIV/0!</v>
      </c>
      <c r="N38" s="471" t="e">
        <f>[5]GSS!DH39</f>
        <v>#DIV/0!</v>
      </c>
    </row>
    <row r="39" spans="1:14" x14ac:dyDescent="0.2">
      <c r="A39" s="469">
        <v>30</v>
      </c>
      <c r="B39" s="82" t="str">
        <f>[5]GSS!B40</f>
        <v>YES BANK Ltd.</v>
      </c>
      <c r="C39" s="82">
        <f>[5]GSS!CW40</f>
        <v>0</v>
      </c>
      <c r="D39" s="471">
        <f>[5]GSS!CX40</f>
        <v>0</v>
      </c>
      <c r="E39" s="82">
        <f>[5]GSS!CY40</f>
        <v>0</v>
      </c>
      <c r="F39" s="471">
        <f>[5]GSS!CZ40</f>
        <v>0</v>
      </c>
      <c r="G39" s="82">
        <f>[5]GSS!DA40</f>
        <v>0</v>
      </c>
      <c r="H39" s="471">
        <f>[5]GSS!DB40</f>
        <v>0</v>
      </c>
      <c r="I39" s="471">
        <f>[5]GSS!DC40</f>
        <v>0</v>
      </c>
      <c r="J39" s="471">
        <f>[5]GSS!DD40</f>
        <v>0</v>
      </c>
      <c r="K39" s="471">
        <f>[5]GSS!DE40</f>
        <v>0</v>
      </c>
      <c r="L39" s="471" t="e">
        <f>[5]GSS!DF40</f>
        <v>#DIV/0!</v>
      </c>
      <c r="M39" s="471" t="e">
        <f>[5]GSS!DG40</f>
        <v>#DIV/0!</v>
      </c>
      <c r="N39" s="471" t="e">
        <f>[5]GSS!DH40</f>
        <v>#DIV/0!</v>
      </c>
    </row>
    <row r="40" spans="1:14" x14ac:dyDescent="0.2">
      <c r="A40" s="469">
        <v>31</v>
      </c>
      <c r="B40" s="82" t="str">
        <f>[5]GSS!B41</f>
        <v>Bandhan Bank</v>
      </c>
      <c r="C40" s="82">
        <f>[5]GSS!CW41</f>
        <v>0</v>
      </c>
      <c r="D40" s="471">
        <f>[5]GSS!CX41</f>
        <v>0</v>
      </c>
      <c r="E40" s="82">
        <f>[5]GSS!CY41</f>
        <v>0</v>
      </c>
      <c r="F40" s="471">
        <f>[5]GSS!CZ41</f>
        <v>0</v>
      </c>
      <c r="G40" s="82">
        <f>[5]GSS!DA41</f>
        <v>0</v>
      </c>
      <c r="H40" s="471">
        <f>[5]GSS!DB41</f>
        <v>0</v>
      </c>
      <c r="I40" s="471">
        <f>[5]GSS!DC41</f>
        <v>0</v>
      </c>
      <c r="J40" s="471">
        <f>[5]GSS!DD41</f>
        <v>0</v>
      </c>
      <c r="K40" s="471">
        <f>[5]GSS!DE41</f>
        <v>0</v>
      </c>
      <c r="L40" s="471" t="e">
        <f>[5]GSS!DF41</f>
        <v>#DIV/0!</v>
      </c>
      <c r="M40" s="471" t="e">
        <f>[5]GSS!DG41</f>
        <v>#DIV/0!</v>
      </c>
      <c r="N40" s="471" t="e">
        <f>[5]GSS!DH41</f>
        <v>#DIV/0!</v>
      </c>
    </row>
    <row r="41" spans="1:14" x14ac:dyDescent="0.2">
      <c r="A41" s="469">
        <v>32</v>
      </c>
      <c r="B41" s="82" t="str">
        <f>[5]GSS!B42</f>
        <v>DCB Bank Ltd</v>
      </c>
      <c r="C41" s="82">
        <f>[5]GSS!CW42</f>
        <v>0</v>
      </c>
      <c r="D41" s="471">
        <f>[5]GSS!CX42</f>
        <v>0</v>
      </c>
      <c r="E41" s="82">
        <f>[5]GSS!CY42</f>
        <v>0</v>
      </c>
      <c r="F41" s="471">
        <f>[5]GSS!CZ42</f>
        <v>0</v>
      </c>
      <c r="G41" s="82">
        <f>[5]GSS!DA42</f>
        <v>0</v>
      </c>
      <c r="H41" s="471">
        <f>[5]GSS!DB42</f>
        <v>0</v>
      </c>
      <c r="I41" s="471">
        <f>[5]GSS!DC42</f>
        <v>0</v>
      </c>
      <c r="J41" s="471">
        <f>[5]GSS!DD42</f>
        <v>0</v>
      </c>
      <c r="K41" s="471">
        <f>[5]GSS!DE42</f>
        <v>0</v>
      </c>
      <c r="L41" s="471" t="e">
        <f>[5]GSS!DF42</f>
        <v>#DIV/0!</v>
      </c>
      <c r="M41" s="471" t="e">
        <f>[5]GSS!DG42</f>
        <v>#DIV/0!</v>
      </c>
      <c r="N41" s="471" t="e">
        <f>[5]GSS!DH42</f>
        <v>#DIV/0!</v>
      </c>
    </row>
    <row r="42" spans="1:14" x14ac:dyDescent="0.2">
      <c r="A42" s="469">
        <v>33</v>
      </c>
      <c r="B42" s="82" t="str">
        <f>[5]GSS!B43</f>
        <v xml:space="preserve">IDFC Bank </v>
      </c>
      <c r="C42" s="82">
        <f>[5]GSS!CW43</f>
        <v>0</v>
      </c>
      <c r="D42" s="471">
        <f>[5]GSS!CX43</f>
        <v>0</v>
      </c>
      <c r="E42" s="82">
        <f>[5]GSS!CY43</f>
        <v>0</v>
      </c>
      <c r="F42" s="471">
        <f>[5]GSS!CZ43</f>
        <v>0</v>
      </c>
      <c r="G42" s="82">
        <f>[5]GSS!DA43</f>
        <v>0</v>
      </c>
      <c r="H42" s="471">
        <f>[5]GSS!DB43</f>
        <v>0</v>
      </c>
      <c r="I42" s="471">
        <f>[5]GSS!DC43</f>
        <v>0</v>
      </c>
      <c r="J42" s="471">
        <f>[5]GSS!DD43</f>
        <v>0</v>
      </c>
      <c r="K42" s="471">
        <f>[5]GSS!DE43</f>
        <v>0</v>
      </c>
      <c r="L42" s="471" t="e">
        <f>[5]GSS!DF43</f>
        <v>#DIV/0!</v>
      </c>
      <c r="M42" s="471" t="e">
        <f>[5]GSS!DG43</f>
        <v>#DIV/0!</v>
      </c>
      <c r="N42" s="471" t="e">
        <f>[5]GSS!DH43</f>
        <v>#DIV/0!</v>
      </c>
    </row>
    <row r="43" spans="1:14" s="468" customFormat="1" ht="15.75" x14ac:dyDescent="0.25">
      <c r="A43" s="464"/>
      <c r="B43" s="101" t="s">
        <v>536</v>
      </c>
      <c r="C43" s="101">
        <f>[5]GSS!CW44</f>
        <v>0</v>
      </c>
      <c r="D43" s="462">
        <f>[5]GSS!CX44</f>
        <v>0</v>
      </c>
      <c r="E43" s="101">
        <f>[5]GSS!CY44</f>
        <v>0</v>
      </c>
      <c r="F43" s="462">
        <f>[5]GSS!CZ44</f>
        <v>0</v>
      </c>
      <c r="G43" s="101">
        <f>[5]GSS!DA44</f>
        <v>11</v>
      </c>
      <c r="H43" s="462">
        <f>[5]GSS!DB44</f>
        <v>36.441660200000001</v>
      </c>
      <c r="I43" s="462">
        <f>[5]GSS!DC44</f>
        <v>0</v>
      </c>
      <c r="J43" s="462">
        <f>[5]GSS!DD44</f>
        <v>0</v>
      </c>
      <c r="K43" s="462">
        <f>[5]GSS!DE44</f>
        <v>0</v>
      </c>
      <c r="L43" s="462" t="e">
        <f>[5]GSS!DF44</f>
        <v>#DIV/0!</v>
      </c>
      <c r="M43" s="462" t="e">
        <f>[5]GSS!DG44</f>
        <v>#DIV/0!</v>
      </c>
      <c r="N43" s="462">
        <f>[5]GSS!DH44</f>
        <v>0</v>
      </c>
    </row>
    <row r="44" spans="1:14" ht="15.75" x14ac:dyDescent="0.25">
      <c r="A44" s="473" t="s">
        <v>452</v>
      </c>
      <c r="B44" s="101" t="s">
        <v>56</v>
      </c>
      <c r="C44" s="101"/>
      <c r="D44" s="462"/>
      <c r="E44" s="101"/>
      <c r="F44" s="462"/>
      <c r="G44" s="101"/>
      <c r="H44" s="462"/>
      <c r="I44" s="462"/>
      <c r="J44" s="462"/>
      <c r="K44" s="462"/>
      <c r="L44" s="472"/>
      <c r="M44" s="472"/>
      <c r="N44" s="472"/>
    </row>
    <row r="45" spans="1:14" x14ac:dyDescent="0.2">
      <c r="A45" s="469">
        <v>34</v>
      </c>
      <c r="B45" s="82" t="str">
        <f>[5]GSS!B47</f>
        <v>Karnataka Grameena Bank</v>
      </c>
      <c r="C45" s="82">
        <f>[5]GSS!CW47</f>
        <v>902</v>
      </c>
      <c r="D45" s="471">
        <f>[5]GSS!CX47</f>
        <v>1651.79</v>
      </c>
      <c r="E45" s="82">
        <f>[5]GSS!CY47</f>
        <v>1028</v>
      </c>
      <c r="F45" s="471">
        <f>[5]GSS!CZ47</f>
        <v>2475.34</v>
      </c>
      <c r="G45" s="82">
        <f>[5]GSS!DA47</f>
        <v>1615</v>
      </c>
      <c r="H45" s="471">
        <f>[5]GSS!DB47</f>
        <v>2766.35</v>
      </c>
      <c r="I45" s="471">
        <f>[5]GSS!DC47</f>
        <v>907.5</v>
      </c>
      <c r="J45" s="471">
        <f>[5]GSS!DD47</f>
        <v>1216.8</v>
      </c>
      <c r="K45" s="471">
        <f>[5]GSS!DE47</f>
        <v>1133.3</v>
      </c>
      <c r="L45" s="471">
        <f>[5]GSS!DF47</f>
        <v>54.940397992480882</v>
      </c>
      <c r="M45" s="471">
        <f>[5]GSS!DG47</f>
        <v>49.156883498832478</v>
      </c>
      <c r="N45" s="471">
        <f>[5]GSS!DH47</f>
        <v>40.967339635259457</v>
      </c>
    </row>
    <row r="46" spans="1:14" x14ac:dyDescent="0.2">
      <c r="A46" s="469">
        <v>35</v>
      </c>
      <c r="B46" s="82" t="str">
        <f>[5]GSS!B48</f>
        <v>Karnataka Vikas Grameena Bank</v>
      </c>
      <c r="C46" s="82">
        <f>[5]GSS!CW48</f>
        <v>196</v>
      </c>
      <c r="D46" s="471">
        <f>[5]GSS!CX48</f>
        <v>1280.82</v>
      </c>
      <c r="E46" s="82">
        <f>[5]GSS!CY48</f>
        <v>430</v>
      </c>
      <c r="F46" s="471">
        <f>[5]GSS!CZ48</f>
        <v>1797.28</v>
      </c>
      <c r="G46" s="82">
        <f>[5]GSS!DA48</f>
        <v>554</v>
      </c>
      <c r="H46" s="471">
        <f>[5]GSS!DB48</f>
        <v>2769.5</v>
      </c>
      <c r="I46" s="471">
        <f>[5]GSS!DC48</f>
        <v>0</v>
      </c>
      <c r="J46" s="471">
        <f>[5]GSS!DD48</f>
        <v>0</v>
      </c>
      <c r="K46" s="471">
        <f>[5]GSS!DE48</f>
        <v>0</v>
      </c>
      <c r="L46" s="471">
        <f>[5]GSS!DF48</f>
        <v>0</v>
      </c>
      <c r="M46" s="471">
        <f>[5]GSS!DG48</f>
        <v>0</v>
      </c>
      <c r="N46" s="471">
        <f>[5]GSS!DH48</f>
        <v>0</v>
      </c>
    </row>
    <row r="47" spans="1:14" s="468" customFormat="1" ht="15.75" x14ac:dyDescent="0.25">
      <c r="A47" s="464"/>
      <c r="B47" s="101" t="s">
        <v>59</v>
      </c>
      <c r="C47" s="101">
        <f>[5]GSS!CW49</f>
        <v>1098</v>
      </c>
      <c r="D47" s="462">
        <f>[5]GSS!CX49</f>
        <v>2932.6099999999997</v>
      </c>
      <c r="E47" s="101">
        <f>[5]GSS!CY49</f>
        <v>1458</v>
      </c>
      <c r="F47" s="462">
        <f>[5]GSS!CZ49</f>
        <v>4272.62</v>
      </c>
      <c r="G47" s="101">
        <f>[5]GSS!DA49</f>
        <v>2169</v>
      </c>
      <c r="H47" s="462">
        <f>[5]GSS!DB49</f>
        <v>5535.85</v>
      </c>
      <c r="I47" s="462">
        <f>[5]GSS!DC49</f>
        <v>907.5</v>
      </c>
      <c r="J47" s="462">
        <f>[5]GSS!DD49</f>
        <v>1216.8</v>
      </c>
      <c r="K47" s="462">
        <f>[5]GSS!DE49</f>
        <v>1133.3</v>
      </c>
      <c r="L47" s="462">
        <f>[5]GSS!DF49</f>
        <v>30.945130787932939</v>
      </c>
      <c r="M47" s="462">
        <f>[5]GSS!DG49</f>
        <v>28.47901287734458</v>
      </c>
      <c r="N47" s="462">
        <f>[5]GSS!DH49</f>
        <v>20.472014234489734</v>
      </c>
    </row>
    <row r="48" spans="1:14" s="468" customFormat="1" ht="15.75" x14ac:dyDescent="0.25">
      <c r="A48" s="464"/>
      <c r="B48" s="101" t="s">
        <v>537</v>
      </c>
      <c r="C48" s="294">
        <f>[5]GSS!CW51</f>
        <v>3371</v>
      </c>
      <c r="D48" s="474">
        <f>[5]GSS!CX51</f>
        <v>11359.82</v>
      </c>
      <c r="E48" s="294">
        <f>[5]GSS!CY51</f>
        <v>2679</v>
      </c>
      <c r="F48" s="474">
        <f>[5]GSS!CZ51</f>
        <v>8584.619999999999</v>
      </c>
      <c r="G48" s="294">
        <f>[5]GSS!DA51</f>
        <v>3643</v>
      </c>
      <c r="H48" s="474">
        <f>[5]GSS!DB51</f>
        <v>12842.321660199999</v>
      </c>
      <c r="I48" s="474">
        <f>[5]GSS!DC51</f>
        <v>1798.99</v>
      </c>
      <c r="J48" s="474">
        <f>[5]GSS!DD51</f>
        <v>1933.8</v>
      </c>
      <c r="K48" s="474">
        <f>[5]GSS!DE51</f>
        <v>1955.4499999999998</v>
      </c>
      <c r="L48" s="474">
        <f>[5]GSS!DF51</f>
        <v>15.836430506821412</v>
      </c>
      <c r="M48" s="474">
        <f>[5]GSS!DG51</f>
        <v>22.52633197509034</v>
      </c>
      <c r="N48" s="474">
        <f>[5]GSS!DH51</f>
        <v>15.226608176776868</v>
      </c>
    </row>
    <row r="49" spans="1:14" s="468" customFormat="1" ht="15.75" x14ac:dyDescent="0.25">
      <c r="A49" s="464"/>
      <c r="B49" s="101" t="s">
        <v>562</v>
      </c>
      <c r="C49" s="294">
        <f>[5]GSS!CW53</f>
        <v>2273</v>
      </c>
      <c r="D49" s="474">
        <f>[5]GSS!CX53</f>
        <v>8427.2099999999991</v>
      </c>
      <c r="E49" s="294">
        <f>[5]GSS!CY53</f>
        <v>1221</v>
      </c>
      <c r="F49" s="474">
        <f>[5]GSS!CZ53</f>
        <v>4312</v>
      </c>
      <c r="G49" s="294">
        <f>[5]GSS!DA53</f>
        <v>1474</v>
      </c>
      <c r="H49" s="474">
        <f>[5]GSS!DB53</f>
        <v>7306.4716601999999</v>
      </c>
      <c r="I49" s="474">
        <f>[5]GSS!DC53</f>
        <v>891.49</v>
      </c>
      <c r="J49" s="474">
        <f>[5]GSS!DD53</f>
        <v>717</v>
      </c>
      <c r="K49" s="474">
        <f>[5]GSS!DE53</f>
        <v>822.15</v>
      </c>
      <c r="L49" s="474">
        <f>[5]GSS!DF53</f>
        <v>10.578708730410185</v>
      </c>
      <c r="M49" s="474">
        <f>[5]GSS!DG53</f>
        <v>16.628014842300555</v>
      </c>
      <c r="N49" s="474">
        <f>[5]GSS!DH53</f>
        <v>11.252353231977024</v>
      </c>
    </row>
    <row r="50" spans="1:14" ht="15.75" x14ac:dyDescent="0.25">
      <c r="A50" s="473" t="s">
        <v>563</v>
      </c>
      <c r="B50" s="101" t="s">
        <v>63</v>
      </c>
      <c r="C50" s="82"/>
      <c r="D50" s="471"/>
      <c r="E50" s="82"/>
      <c r="F50" s="471"/>
      <c r="G50" s="82"/>
      <c r="H50" s="471"/>
      <c r="I50" s="471"/>
      <c r="J50" s="471"/>
      <c r="K50" s="471"/>
      <c r="L50" s="472"/>
      <c r="M50" s="472"/>
      <c r="N50" s="472"/>
    </row>
    <row r="51" spans="1:14" x14ac:dyDescent="0.2">
      <c r="A51" s="469">
        <v>35</v>
      </c>
      <c r="B51" s="82" t="str">
        <f>[5]GSS!B56</f>
        <v>KSCARD Bk.Ltd</v>
      </c>
      <c r="C51" s="82">
        <f>[5]GSS!CW56</f>
        <v>0</v>
      </c>
      <c r="D51" s="471">
        <f>[5]GSS!CX56</f>
        <v>0</v>
      </c>
      <c r="E51" s="82">
        <f>[5]GSS!CY56</f>
        <v>0</v>
      </c>
      <c r="F51" s="471">
        <f>[5]GSS!CZ56</f>
        <v>0</v>
      </c>
      <c r="G51" s="82">
        <f>[5]GSS!DA56</f>
        <v>0</v>
      </c>
      <c r="H51" s="471">
        <f>[5]GSS!DB56</f>
        <v>0</v>
      </c>
      <c r="I51" s="471">
        <f>[5]GSS!DC56</f>
        <v>0</v>
      </c>
      <c r="J51" s="471">
        <f>[5]GSS!DD56</f>
        <v>0</v>
      </c>
      <c r="K51" s="471">
        <f>[5]GSS!DE56</f>
        <v>0</v>
      </c>
      <c r="L51" s="471" t="e">
        <f>[5]GSS!DF56</f>
        <v>#DIV/0!</v>
      </c>
      <c r="M51" s="471" t="e">
        <f>[5]GSS!DG56</f>
        <v>#DIV/0!</v>
      </c>
      <c r="N51" s="471" t="e">
        <f>[5]GSS!DH56</f>
        <v>#DIV/0!</v>
      </c>
    </row>
    <row r="52" spans="1:14" x14ac:dyDescent="0.2">
      <c r="A52" s="469">
        <v>37</v>
      </c>
      <c r="B52" s="82" t="str">
        <f>[5]GSS!B57</f>
        <v xml:space="preserve">K.S.Coop Apex Bank ltd </v>
      </c>
      <c r="C52" s="82">
        <f>[5]GSS!CW57</f>
        <v>0</v>
      </c>
      <c r="D52" s="471">
        <f>[5]GSS!CX57</f>
        <v>0</v>
      </c>
      <c r="E52" s="82">
        <f>[5]GSS!CY57</f>
        <v>0</v>
      </c>
      <c r="F52" s="471">
        <f>[5]GSS!CZ57</f>
        <v>0</v>
      </c>
      <c r="G52" s="82">
        <f>[5]GSS!DA57</f>
        <v>0</v>
      </c>
      <c r="H52" s="471">
        <f>[5]GSS!DB57</f>
        <v>0</v>
      </c>
      <c r="I52" s="471">
        <f>[5]GSS!DC57</f>
        <v>0</v>
      </c>
      <c r="J52" s="471">
        <f>[5]GSS!DD57</f>
        <v>0</v>
      </c>
      <c r="K52" s="471">
        <f>[5]GSS!DE57</f>
        <v>0</v>
      </c>
      <c r="L52" s="471" t="e">
        <f>[5]GSS!DF57</f>
        <v>#DIV/0!</v>
      </c>
      <c r="M52" s="471" t="e">
        <f>[5]GSS!DG57</f>
        <v>#DIV/0!</v>
      </c>
      <c r="N52" s="471" t="e">
        <f>[5]GSS!DH57</f>
        <v>#DIV/0!</v>
      </c>
    </row>
    <row r="53" spans="1:14" x14ac:dyDescent="0.2">
      <c r="A53" s="469">
        <v>38</v>
      </c>
      <c r="B53" s="82" t="str">
        <f>[5]GSS!B58</f>
        <v>Indl.Co.Op.Bank ltd.</v>
      </c>
      <c r="C53" s="82">
        <f>[5]GSS!CW58</f>
        <v>0</v>
      </c>
      <c r="D53" s="471">
        <f>[5]GSS!CX58</f>
        <v>0</v>
      </c>
      <c r="E53" s="82">
        <f>[5]GSS!CY58</f>
        <v>0</v>
      </c>
      <c r="F53" s="471">
        <f>[5]GSS!CZ58</f>
        <v>0</v>
      </c>
      <c r="G53" s="82">
        <f>[5]GSS!DA58</f>
        <v>0</v>
      </c>
      <c r="H53" s="471">
        <f>[5]GSS!DB58</f>
        <v>0</v>
      </c>
      <c r="I53" s="471">
        <f>[5]GSS!DC58</f>
        <v>0</v>
      </c>
      <c r="J53" s="471">
        <f>[5]GSS!DD58</f>
        <v>0</v>
      </c>
      <c r="K53" s="471">
        <f>[5]GSS!DE58</f>
        <v>0</v>
      </c>
      <c r="L53" s="471" t="e">
        <f>[5]GSS!DF58</f>
        <v>#DIV/0!</v>
      </c>
      <c r="M53" s="471" t="e">
        <f>[5]GSS!DG58</f>
        <v>#DIV/0!</v>
      </c>
      <c r="N53" s="471" t="e">
        <f>[5]GSS!DH58</f>
        <v>#DIV/0!</v>
      </c>
    </row>
    <row r="54" spans="1:14" s="468" customFormat="1" ht="15.75" x14ac:dyDescent="0.25">
      <c r="A54" s="464"/>
      <c r="B54" s="101" t="s">
        <v>67</v>
      </c>
      <c r="C54" s="101">
        <f>[5]GSS!CW59</f>
        <v>0</v>
      </c>
      <c r="D54" s="462">
        <f>[5]GSS!CX59</f>
        <v>0</v>
      </c>
      <c r="E54" s="101">
        <f>[5]GSS!CY59</f>
        <v>0</v>
      </c>
      <c r="F54" s="462">
        <f>[5]GSS!CZ59</f>
        <v>0</v>
      </c>
      <c r="G54" s="101">
        <f>[5]GSS!DA59</f>
        <v>0</v>
      </c>
      <c r="H54" s="462">
        <f>[5]GSS!DB59</f>
        <v>0</v>
      </c>
      <c r="I54" s="462">
        <f>[5]GSS!DC59</f>
        <v>0</v>
      </c>
      <c r="J54" s="462">
        <f>[5]GSS!DD59</f>
        <v>0</v>
      </c>
      <c r="K54" s="462">
        <f>[5]GSS!DE59</f>
        <v>0</v>
      </c>
      <c r="L54" s="462" t="e">
        <f>[5]GSS!DF59</f>
        <v>#DIV/0!</v>
      </c>
      <c r="M54" s="462" t="e">
        <f>[5]GSS!DG59</f>
        <v>#DIV/0!</v>
      </c>
      <c r="N54" s="462" t="e">
        <f>[5]GSS!DH59</f>
        <v>#DIV/0!</v>
      </c>
    </row>
    <row r="55" spans="1:14" x14ac:dyDescent="0.2">
      <c r="A55" s="469">
        <v>39</v>
      </c>
      <c r="B55" s="475" t="str">
        <f>[5]GSS!B60</f>
        <v>KSFC</v>
      </c>
      <c r="C55" s="82">
        <f>[5]GSS!CW60</f>
        <v>0</v>
      </c>
      <c r="D55" s="471">
        <f>[5]GSS!CX60</f>
        <v>0</v>
      </c>
      <c r="E55" s="82">
        <f>[5]GSS!CY60</f>
        <v>0</v>
      </c>
      <c r="F55" s="471">
        <f>[5]GSS!CZ60</f>
        <v>0</v>
      </c>
      <c r="G55" s="82">
        <f>[5]GSS!DA60</f>
        <v>0</v>
      </c>
      <c r="H55" s="471">
        <f>[5]GSS!DB60</f>
        <v>0</v>
      </c>
      <c r="I55" s="471">
        <f>[5]GSS!DC60</f>
        <v>0</v>
      </c>
      <c r="J55" s="471">
        <f>[5]GSS!DD60</f>
        <v>0</v>
      </c>
      <c r="K55" s="471">
        <f>[5]GSS!DE60</f>
        <v>0</v>
      </c>
      <c r="L55" s="471" t="e">
        <f>[5]GSS!DF60</f>
        <v>#DIV/0!</v>
      </c>
      <c r="M55" s="471" t="e">
        <f>[5]GSS!DG60</f>
        <v>#DIV/0!</v>
      </c>
      <c r="N55" s="471" t="e">
        <f>[5]GSS!DH60</f>
        <v>#DIV/0!</v>
      </c>
    </row>
    <row r="56" spans="1:14" s="468" customFormat="1" ht="15.75" x14ac:dyDescent="0.25">
      <c r="A56" s="476"/>
      <c r="B56" s="101" t="s">
        <v>564</v>
      </c>
      <c r="C56" s="101">
        <f>[5]GSS!CW61</f>
        <v>0</v>
      </c>
      <c r="D56" s="462">
        <f>[5]GSS!CX61</f>
        <v>0</v>
      </c>
      <c r="E56" s="101">
        <f>[5]GSS!CY61</f>
        <v>0</v>
      </c>
      <c r="F56" s="462">
        <f>[5]GSS!CZ61</f>
        <v>0</v>
      </c>
      <c r="G56" s="101">
        <f>[5]GSS!DA61</f>
        <v>0</v>
      </c>
      <c r="H56" s="462">
        <f>[5]GSS!DB61</f>
        <v>0</v>
      </c>
      <c r="I56" s="462">
        <f>[5]GSS!DC61</f>
        <v>0</v>
      </c>
      <c r="J56" s="462">
        <f>[5]GSS!DD61</f>
        <v>0</v>
      </c>
      <c r="K56" s="462">
        <f>[5]GSS!DE61</f>
        <v>0</v>
      </c>
      <c r="L56" s="462" t="e">
        <f>[5]GSS!DF61</f>
        <v>#DIV/0!</v>
      </c>
      <c r="M56" s="462" t="e">
        <f>[5]GSS!DG61</f>
        <v>#DIV/0!</v>
      </c>
      <c r="N56" s="462" t="e">
        <f>[5]GSS!DH61</f>
        <v>#DIV/0!</v>
      </c>
    </row>
    <row r="57" spans="1:14" ht="15.75" x14ac:dyDescent="0.25">
      <c r="A57" s="476" t="s">
        <v>141</v>
      </c>
      <c r="B57" s="101" t="s">
        <v>72</v>
      </c>
      <c r="C57" s="82"/>
      <c r="D57" s="471"/>
      <c r="E57" s="82"/>
      <c r="F57" s="471"/>
      <c r="G57" s="82"/>
      <c r="H57" s="471"/>
      <c r="I57" s="471"/>
      <c r="J57" s="471"/>
      <c r="K57" s="471"/>
      <c r="L57" s="472"/>
      <c r="M57" s="472"/>
      <c r="N57" s="472"/>
    </row>
    <row r="58" spans="1:14" x14ac:dyDescent="0.2">
      <c r="A58" s="469">
        <v>40</v>
      </c>
      <c r="B58" s="82" t="str">
        <f>[5]GSS!B63</f>
        <v>Equitas Small Finance Bank</v>
      </c>
      <c r="C58" s="471">
        <f>[5]GSS!CW63</f>
        <v>0</v>
      </c>
      <c r="D58" s="471">
        <f>[5]GSS!CX63</f>
        <v>0</v>
      </c>
      <c r="E58" s="471">
        <f>[5]GSS!CY63</f>
        <v>0</v>
      </c>
      <c r="F58" s="471">
        <f>[5]GSS!CZ63</f>
        <v>0</v>
      </c>
      <c r="G58" s="471">
        <f>[5]GSS!DA63</f>
        <v>0</v>
      </c>
      <c r="H58" s="471">
        <f>[5]GSS!DB63</f>
        <v>0</v>
      </c>
      <c r="I58" s="471">
        <f>[5]GSS!DC63</f>
        <v>0</v>
      </c>
      <c r="J58" s="471">
        <f>[5]GSS!DD63</f>
        <v>0</v>
      </c>
      <c r="K58" s="471">
        <f>[5]GSS!DE63</f>
        <v>0</v>
      </c>
      <c r="L58" s="471" t="e">
        <f>[5]GSS!DF63</f>
        <v>#DIV/0!</v>
      </c>
      <c r="M58" s="471" t="e">
        <f>[5]GSS!DG63</f>
        <v>#DIV/0!</v>
      </c>
      <c r="N58" s="471" t="e">
        <f>[5]GSS!DH63</f>
        <v>#DIV/0!</v>
      </c>
    </row>
    <row r="59" spans="1:14" x14ac:dyDescent="0.2">
      <c r="A59" s="469">
        <v>41</v>
      </c>
      <c r="B59" s="82" t="str">
        <f>[5]GSS!B64</f>
        <v>Ujjivan Small Finnance</v>
      </c>
      <c r="C59" s="471">
        <f>[5]GSS!CW64</f>
        <v>0</v>
      </c>
      <c r="D59" s="471">
        <f>[5]GSS!CX64</f>
        <v>0</v>
      </c>
      <c r="E59" s="471">
        <f>[5]GSS!CY64</f>
        <v>0</v>
      </c>
      <c r="F59" s="471">
        <f>[5]GSS!CZ64</f>
        <v>0</v>
      </c>
      <c r="G59" s="471">
        <f>[5]GSS!DA64</f>
        <v>0</v>
      </c>
      <c r="H59" s="471">
        <f>[5]GSS!DB64</f>
        <v>0</v>
      </c>
      <c r="I59" s="471">
        <f>[5]GSS!DC64</f>
        <v>0</v>
      </c>
      <c r="J59" s="471">
        <f>[5]GSS!DD64</f>
        <v>0</v>
      </c>
      <c r="K59" s="471">
        <f>[5]GSS!DE64</f>
        <v>0</v>
      </c>
      <c r="L59" s="471" t="e">
        <f>[5]GSS!DF64</f>
        <v>#DIV/0!</v>
      </c>
      <c r="M59" s="471" t="e">
        <f>[5]GSS!DG64</f>
        <v>#DIV/0!</v>
      </c>
      <c r="N59" s="471" t="e">
        <f>[5]GSS!DH64</f>
        <v>#DIV/0!</v>
      </c>
    </row>
    <row r="60" spans="1:14" x14ac:dyDescent="0.2">
      <c r="A60" s="469">
        <v>42</v>
      </c>
      <c r="B60" s="82" t="str">
        <f>[5]GSS!B65</f>
        <v>Suryoday Small Finance Bank</v>
      </c>
      <c r="C60" s="471">
        <f>[5]GSS!CW65</f>
        <v>0</v>
      </c>
      <c r="D60" s="471">
        <f>[5]GSS!CX65</f>
        <v>0</v>
      </c>
      <c r="E60" s="471">
        <f>[5]GSS!CY65</f>
        <v>0</v>
      </c>
      <c r="F60" s="471">
        <f>[5]GSS!CZ65</f>
        <v>0</v>
      </c>
      <c r="G60" s="471">
        <f>[5]GSS!DA65</f>
        <v>0</v>
      </c>
      <c r="H60" s="471">
        <f>[5]GSS!DB65</f>
        <v>0</v>
      </c>
      <c r="I60" s="471">
        <f>[5]GSS!DC65</f>
        <v>0</v>
      </c>
      <c r="J60" s="471">
        <f>[5]GSS!DD65</f>
        <v>0</v>
      </c>
      <c r="K60" s="471">
        <f>[5]GSS!DE65</f>
        <v>0</v>
      </c>
      <c r="L60" s="471" t="e">
        <f>[5]GSS!DF65</f>
        <v>#DIV/0!</v>
      </c>
      <c r="M60" s="471" t="e">
        <f>[5]GSS!DG65</f>
        <v>#DIV/0!</v>
      </c>
      <c r="N60" s="471" t="e">
        <f>[5]GSS!DH65</f>
        <v>#DIV/0!</v>
      </c>
    </row>
    <row r="61" spans="1:14" x14ac:dyDescent="0.2">
      <c r="A61" s="469">
        <v>43</v>
      </c>
      <c r="B61" s="82" t="str">
        <f>[5]GSS!B66</f>
        <v>ESAF Small Finance Bank</v>
      </c>
      <c r="C61" s="471">
        <f>[5]GSS!CW66</f>
        <v>0</v>
      </c>
      <c r="D61" s="471">
        <f>[5]GSS!CX66</f>
        <v>0</v>
      </c>
      <c r="E61" s="471">
        <f>[5]GSS!CY66</f>
        <v>0</v>
      </c>
      <c r="F61" s="471">
        <f>[5]GSS!CZ66</f>
        <v>0</v>
      </c>
      <c r="G61" s="471">
        <f>[5]GSS!DA66</f>
        <v>0</v>
      </c>
      <c r="H61" s="471">
        <f>[5]GSS!DB66</f>
        <v>0</v>
      </c>
      <c r="I61" s="471">
        <f>[5]GSS!DC66</f>
        <v>0</v>
      </c>
      <c r="J61" s="471">
        <f>[5]GSS!DD66</f>
        <v>0</v>
      </c>
      <c r="K61" s="471">
        <f>[5]GSS!DE66</f>
        <v>0</v>
      </c>
      <c r="L61" s="471" t="e">
        <f>[5]GSS!DF66</f>
        <v>#DIV/0!</v>
      </c>
      <c r="M61" s="471" t="e">
        <f>[5]GSS!DG66</f>
        <v>#DIV/0!</v>
      </c>
      <c r="N61" s="471" t="e">
        <f>[5]GSS!DH66</f>
        <v>#DIV/0!</v>
      </c>
    </row>
    <row r="62" spans="1:14" ht="15.75" x14ac:dyDescent="0.25">
      <c r="A62" s="476"/>
      <c r="B62" s="101" t="s">
        <v>565</v>
      </c>
      <c r="C62" s="82">
        <f>SUM(C58:C61)</f>
        <v>0</v>
      </c>
      <c r="D62" s="82">
        <f t="shared" ref="D62:K62" si="0">SUM(D58:D61)</f>
        <v>0</v>
      </c>
      <c r="E62" s="82">
        <f t="shared" si="0"/>
        <v>0</v>
      </c>
      <c r="F62" s="82">
        <f t="shared" si="0"/>
        <v>0</v>
      </c>
      <c r="G62" s="82">
        <f t="shared" si="0"/>
        <v>0</v>
      </c>
      <c r="H62" s="82">
        <f t="shared" si="0"/>
        <v>0</v>
      </c>
      <c r="I62" s="82">
        <f t="shared" si="0"/>
        <v>0</v>
      </c>
      <c r="J62" s="82">
        <f t="shared" si="0"/>
        <v>0</v>
      </c>
      <c r="K62" s="82">
        <f t="shared" si="0"/>
        <v>0</v>
      </c>
      <c r="L62" s="462" t="e">
        <f>[5]GSS!DF67</f>
        <v>#DIV/0!</v>
      </c>
      <c r="M62" s="462" t="e">
        <f>[5]GSS!DG67</f>
        <v>#DIV/0!</v>
      </c>
      <c r="N62" s="462" t="e">
        <f>[5]GSS!DH67</f>
        <v>#DIV/0!</v>
      </c>
    </row>
    <row r="63" spans="1:14" ht="15.75" x14ac:dyDescent="0.25">
      <c r="A63" s="476" t="s">
        <v>142</v>
      </c>
      <c r="B63" s="101" t="s">
        <v>79</v>
      </c>
      <c r="C63" s="82"/>
      <c r="D63" s="82"/>
      <c r="E63" s="82"/>
      <c r="F63" s="82"/>
      <c r="G63" s="82"/>
      <c r="H63" s="82"/>
      <c r="I63" s="82"/>
      <c r="J63" s="82"/>
      <c r="K63" s="82"/>
      <c r="L63" s="462"/>
      <c r="M63" s="462"/>
      <c r="N63" s="462"/>
    </row>
    <row r="64" spans="1:14" x14ac:dyDescent="0.2">
      <c r="A64" s="469">
        <v>44</v>
      </c>
      <c r="B64" s="82" t="str">
        <f>[5]GSS!B69</f>
        <v>India Post Payments Bank Limited</v>
      </c>
      <c r="C64" s="471">
        <f>[5]GSS!CW69</f>
        <v>0</v>
      </c>
      <c r="D64" s="471">
        <f>[5]GSS!CX69</f>
        <v>0</v>
      </c>
      <c r="E64" s="471">
        <f>[5]GSS!CY69</f>
        <v>0</v>
      </c>
      <c r="F64" s="471">
        <f>[5]GSS!CZ69</f>
        <v>0</v>
      </c>
      <c r="G64" s="471">
        <f>[5]GSS!DA69</f>
        <v>0</v>
      </c>
      <c r="H64" s="471">
        <f>[5]GSS!DB69</f>
        <v>0</v>
      </c>
      <c r="I64" s="471">
        <f>[5]GSS!DC69</f>
        <v>0</v>
      </c>
      <c r="J64" s="471">
        <f>[5]GSS!DD69</f>
        <v>0</v>
      </c>
      <c r="K64" s="471">
        <f>[5]GSS!DE69</f>
        <v>0</v>
      </c>
      <c r="L64" s="471" t="e">
        <f>[5]GSS!DF69</f>
        <v>#DIV/0!</v>
      </c>
      <c r="M64" s="471" t="e">
        <f>[5]GSS!DG69</f>
        <v>#DIV/0!</v>
      </c>
      <c r="N64" s="471" t="e">
        <f>[5]GSS!DH69</f>
        <v>#DIV/0!</v>
      </c>
    </row>
    <row r="65" spans="1:14" x14ac:dyDescent="0.2">
      <c r="A65" s="469">
        <v>45</v>
      </c>
      <c r="B65" s="82" t="str">
        <f>[5]GSS!B70</f>
        <v>Airtel Payments Bank</v>
      </c>
      <c r="C65" s="471">
        <f>[5]GSS!CW70</f>
        <v>0</v>
      </c>
      <c r="D65" s="471">
        <f>[5]GSS!CX70</f>
        <v>0</v>
      </c>
      <c r="E65" s="471">
        <f>[5]GSS!CY70</f>
        <v>0</v>
      </c>
      <c r="F65" s="471">
        <f>[5]GSS!CZ70</f>
        <v>0</v>
      </c>
      <c r="G65" s="471">
        <f>[5]GSS!DA70</f>
        <v>0</v>
      </c>
      <c r="H65" s="471">
        <f>[5]GSS!DB70</f>
        <v>0</v>
      </c>
      <c r="I65" s="471">
        <f>[5]GSS!DC70</f>
        <v>0</v>
      </c>
      <c r="J65" s="471">
        <f>[5]GSS!DD70</f>
        <v>0</v>
      </c>
      <c r="K65" s="471">
        <f>[5]GSS!DE70</f>
        <v>0</v>
      </c>
      <c r="L65" s="471" t="e">
        <f>[5]GSS!DF70</f>
        <v>#DIV/0!</v>
      </c>
      <c r="M65" s="471" t="e">
        <f>[5]GSS!DG70</f>
        <v>#DIV/0!</v>
      </c>
      <c r="N65" s="471" t="e">
        <f>[5]GSS!DH70</f>
        <v>#DIV/0!</v>
      </c>
    </row>
    <row r="66" spans="1:14" ht="15.75" x14ac:dyDescent="0.25">
      <c r="A66" s="476"/>
      <c r="B66" s="101" t="s">
        <v>566</v>
      </c>
      <c r="C66" s="471">
        <f t="shared" ref="C66:K66" si="1">SUM(C64:C65)</f>
        <v>0</v>
      </c>
      <c r="D66" s="471">
        <f t="shared" si="1"/>
        <v>0</v>
      </c>
      <c r="E66" s="471">
        <f t="shared" si="1"/>
        <v>0</v>
      </c>
      <c r="F66" s="471">
        <f t="shared" si="1"/>
        <v>0</v>
      </c>
      <c r="G66" s="471">
        <f t="shared" si="1"/>
        <v>0</v>
      </c>
      <c r="H66" s="471">
        <f t="shared" si="1"/>
        <v>0</v>
      </c>
      <c r="I66" s="471">
        <f t="shared" si="1"/>
        <v>0</v>
      </c>
      <c r="J66" s="471">
        <f t="shared" si="1"/>
        <v>0</v>
      </c>
      <c r="K66" s="471">
        <f t="shared" si="1"/>
        <v>0</v>
      </c>
      <c r="L66" s="471" t="e">
        <f>[5]GSS!DF71</f>
        <v>#DIV/0!</v>
      </c>
      <c r="M66" s="471" t="e">
        <f>[5]GSS!DG71</f>
        <v>#DIV/0!</v>
      </c>
      <c r="N66" s="471" t="e">
        <f>[5]GSS!DH71</f>
        <v>#DIV/0!</v>
      </c>
    </row>
    <row r="67" spans="1:14" s="468" customFormat="1" ht="15.75" x14ac:dyDescent="0.25">
      <c r="A67" s="464"/>
      <c r="B67" s="101" t="s">
        <v>227</v>
      </c>
      <c r="C67" s="462">
        <f>[5]GSS!CW72</f>
        <v>3371</v>
      </c>
      <c r="D67" s="474">
        <f>[5]GSS!CX72</f>
        <v>11359.82</v>
      </c>
      <c r="E67" s="294">
        <f>[5]GSS!CY72</f>
        <v>2679</v>
      </c>
      <c r="F67" s="474">
        <f>[5]GSS!CZ72</f>
        <v>8584.619999999999</v>
      </c>
      <c r="G67" s="294">
        <f>[5]GSS!DA72</f>
        <v>3643</v>
      </c>
      <c r="H67" s="474">
        <f>[5]GSS!DB72</f>
        <v>12842.321660199999</v>
      </c>
      <c r="I67" s="474">
        <f>[5]GSS!DC72</f>
        <v>1798.99</v>
      </c>
      <c r="J67" s="474">
        <f>[5]GSS!DD72</f>
        <v>1933.8</v>
      </c>
      <c r="K67" s="474">
        <f>[5]GSS!DE72</f>
        <v>1955.4499999999998</v>
      </c>
      <c r="L67" s="474">
        <f>[5]GSS!DF72</f>
        <v>15.836430506821412</v>
      </c>
      <c r="M67" s="474">
        <f>[5]GSS!DG72</f>
        <v>22.52633197509034</v>
      </c>
      <c r="N67" s="474">
        <f>[5]GSS!DH72</f>
        <v>15.226608176776868</v>
      </c>
    </row>
  </sheetData>
  <mergeCells count="10">
    <mergeCell ref="A1:N1"/>
    <mergeCell ref="A2:N2"/>
    <mergeCell ref="A3:A4"/>
    <mergeCell ref="B3:B4"/>
    <mergeCell ref="C3:H3"/>
    <mergeCell ref="I3:K3"/>
    <mergeCell ref="L3:N3"/>
    <mergeCell ref="C4:D4"/>
    <mergeCell ref="E4:F4"/>
    <mergeCell ref="G4:H4"/>
  </mergeCells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selection activeCell="R83" sqref="R83"/>
    </sheetView>
  </sheetViews>
  <sheetFormatPr defaultRowHeight="12.75" x14ac:dyDescent="0.2"/>
  <cols>
    <col min="1" max="1" width="4" style="321" bestFit="1" customWidth="1"/>
    <col min="2" max="2" width="26" style="321" customWidth="1"/>
    <col min="3" max="3" width="9.85546875" style="321" customWidth="1"/>
    <col min="4" max="4" width="10.140625" style="498" customWidth="1"/>
    <col min="5" max="5" width="8.42578125" style="321" customWidth="1"/>
    <col min="6" max="6" width="8" style="498" customWidth="1"/>
    <col min="7" max="7" width="7.140625" style="321" customWidth="1"/>
    <col min="8" max="8" width="9" style="498" bestFit="1" customWidth="1"/>
    <col min="9" max="9" width="9.7109375" style="321" customWidth="1"/>
    <col min="10" max="10" width="10.140625" style="498" customWidth="1"/>
    <col min="11" max="11" width="8" style="321" customWidth="1"/>
    <col min="12" max="12" width="10" style="321" customWidth="1"/>
    <col min="13" max="13" width="9.28515625" style="321" bestFit="1" customWidth="1"/>
    <col min="14" max="14" width="10.42578125" style="321" customWidth="1"/>
    <col min="15" max="15" width="9.140625" style="321" customWidth="1"/>
    <col min="16" max="16384" width="9.140625" style="321"/>
  </cols>
  <sheetData>
    <row r="1" spans="1:14" ht="14.25" x14ac:dyDescent="0.2">
      <c r="A1" s="1191"/>
      <c r="B1" s="1191"/>
      <c r="C1" s="1191"/>
      <c r="D1" s="1191"/>
      <c r="E1" s="1191"/>
      <c r="F1" s="1191"/>
      <c r="G1" s="1191"/>
      <c r="H1" s="1191"/>
      <c r="I1" s="1191"/>
      <c r="J1" s="1191"/>
    </row>
    <row r="2" spans="1:14" ht="15.75" x14ac:dyDescent="0.25">
      <c r="A2" s="1192" t="s">
        <v>567</v>
      </c>
      <c r="B2" s="1192"/>
      <c r="C2" s="1192"/>
      <c r="D2" s="1192"/>
      <c r="E2" s="1192"/>
      <c r="F2" s="1192"/>
      <c r="G2" s="1192"/>
      <c r="H2" s="1192"/>
      <c r="I2" s="1192"/>
      <c r="J2" s="1192"/>
      <c r="K2" s="1192"/>
      <c r="L2" s="1192"/>
      <c r="M2" s="1192"/>
      <c r="N2" s="1192"/>
    </row>
    <row r="3" spans="1:14" ht="13.5" x14ac:dyDescent="0.2">
      <c r="A3" s="1193" t="s">
        <v>568</v>
      </c>
      <c r="B3" s="1193"/>
      <c r="C3" s="1193"/>
      <c r="D3" s="1193"/>
      <c r="E3" s="1193"/>
      <c r="F3" s="1193"/>
      <c r="G3" s="1193"/>
      <c r="H3" s="1193"/>
      <c r="I3" s="1193"/>
      <c r="J3" s="1193"/>
      <c r="K3" s="1193"/>
      <c r="L3" s="1193"/>
      <c r="M3" s="1193"/>
      <c r="N3" s="1193"/>
    </row>
    <row r="4" spans="1:14" ht="14.25" x14ac:dyDescent="0.2">
      <c r="A4" s="479" t="s">
        <v>569</v>
      </c>
      <c r="B4" s="479"/>
      <c r="C4" s="479"/>
      <c r="D4" s="479"/>
      <c r="E4" s="479"/>
      <c r="F4" s="479"/>
      <c r="G4" s="479"/>
      <c r="H4" s="479"/>
      <c r="I4" s="479"/>
      <c r="J4" s="480"/>
    </row>
    <row r="5" spans="1:14" ht="38.25" x14ac:dyDescent="0.2">
      <c r="A5" s="1194" t="s">
        <v>86</v>
      </c>
      <c r="B5" s="1196" t="s">
        <v>211</v>
      </c>
      <c r="C5" s="1198" t="s">
        <v>570</v>
      </c>
      <c r="D5" s="1198"/>
      <c r="E5" s="1198" t="s">
        <v>571</v>
      </c>
      <c r="F5" s="1198"/>
      <c r="G5" s="1198" t="s">
        <v>572</v>
      </c>
      <c r="H5" s="1198"/>
      <c r="I5" s="1198" t="s">
        <v>573</v>
      </c>
      <c r="J5" s="1198"/>
      <c r="K5" s="481" t="s">
        <v>574</v>
      </c>
      <c r="L5" s="482" t="s">
        <v>575</v>
      </c>
      <c r="M5" s="481" t="s">
        <v>576</v>
      </c>
      <c r="N5" s="483" t="s">
        <v>577</v>
      </c>
    </row>
    <row r="6" spans="1:14" s="434" customFormat="1" x14ac:dyDescent="0.2">
      <c r="A6" s="1195"/>
      <c r="B6" s="1197"/>
      <c r="C6" s="484" t="s">
        <v>549</v>
      </c>
      <c r="D6" s="485" t="s">
        <v>465</v>
      </c>
      <c r="E6" s="484" t="s">
        <v>549</v>
      </c>
      <c r="F6" s="485" t="s">
        <v>465</v>
      </c>
      <c r="G6" s="484" t="s">
        <v>549</v>
      </c>
      <c r="H6" s="485" t="s">
        <v>465</v>
      </c>
      <c r="I6" s="484" t="s">
        <v>549</v>
      </c>
      <c r="J6" s="485" t="s">
        <v>465</v>
      </c>
      <c r="K6" s="481" t="s">
        <v>549</v>
      </c>
      <c r="L6" s="482" t="s">
        <v>549</v>
      </c>
      <c r="M6" s="481" t="s">
        <v>549</v>
      </c>
      <c r="N6" s="486" t="s">
        <v>549</v>
      </c>
    </row>
    <row r="7" spans="1:14" ht="15" x14ac:dyDescent="0.25">
      <c r="A7" s="435" t="s">
        <v>13</v>
      </c>
      <c r="B7" s="436" t="s">
        <v>531</v>
      </c>
      <c r="C7" s="273"/>
      <c r="D7" s="487"/>
      <c r="E7" s="273"/>
      <c r="F7" s="487"/>
      <c r="G7" s="273"/>
      <c r="H7" s="487"/>
      <c r="I7" s="273"/>
      <c r="J7" s="487"/>
      <c r="K7" s="20"/>
      <c r="L7" s="273"/>
      <c r="M7" s="273"/>
      <c r="N7" s="273"/>
    </row>
    <row r="8" spans="1:14" ht="14.25" x14ac:dyDescent="0.2">
      <c r="A8" s="437">
        <v>1</v>
      </c>
      <c r="B8" s="438" t="s">
        <v>15</v>
      </c>
      <c r="C8" s="273">
        <v>1846</v>
      </c>
      <c r="D8" s="487">
        <v>311</v>
      </c>
      <c r="E8" s="273">
        <v>0</v>
      </c>
      <c r="F8" s="487">
        <v>0</v>
      </c>
      <c r="G8" s="273">
        <v>0</v>
      </c>
      <c r="H8" s="487">
        <v>0</v>
      </c>
      <c r="I8" s="273">
        <f>C8+E8-G8</f>
        <v>1846</v>
      </c>
      <c r="J8" s="487">
        <f>D8+F8-H8</f>
        <v>311</v>
      </c>
      <c r="K8" s="488">
        <v>1846</v>
      </c>
      <c r="L8" s="488">
        <v>0</v>
      </c>
      <c r="M8" s="488">
        <v>0</v>
      </c>
      <c r="N8" s="273">
        <f t="shared" ref="N8:N71" si="0">K8+L8+M8</f>
        <v>1846</v>
      </c>
    </row>
    <row r="9" spans="1:14" ht="14.25" x14ac:dyDescent="0.2">
      <c r="A9" s="437">
        <v>2</v>
      </c>
      <c r="B9" s="438" t="s">
        <v>16</v>
      </c>
      <c r="C9" s="273">
        <v>1026</v>
      </c>
      <c r="D9" s="487">
        <v>303.19</v>
      </c>
      <c r="E9" s="273">
        <v>0</v>
      </c>
      <c r="F9" s="487">
        <v>0</v>
      </c>
      <c r="G9" s="273">
        <v>0</v>
      </c>
      <c r="H9" s="487">
        <v>0</v>
      </c>
      <c r="I9" s="273">
        <f t="shared" ref="I9:J11" si="1">C9+E9-G9</f>
        <v>1026</v>
      </c>
      <c r="J9" s="487">
        <f t="shared" si="1"/>
        <v>303.19</v>
      </c>
      <c r="K9" s="488">
        <v>0</v>
      </c>
      <c r="L9" s="488">
        <v>1026</v>
      </c>
      <c r="M9" s="488">
        <v>0</v>
      </c>
      <c r="N9" s="273">
        <f t="shared" si="0"/>
        <v>1026</v>
      </c>
    </row>
    <row r="10" spans="1:14" ht="14.25" x14ac:dyDescent="0.2">
      <c r="A10" s="437">
        <v>3</v>
      </c>
      <c r="B10" s="438" t="s">
        <v>17</v>
      </c>
      <c r="C10" s="273">
        <v>1403</v>
      </c>
      <c r="D10" s="487">
        <v>2766.9999979999998</v>
      </c>
      <c r="E10" s="273">
        <v>65</v>
      </c>
      <c r="F10" s="487">
        <v>1788</v>
      </c>
      <c r="G10" s="273">
        <v>0</v>
      </c>
      <c r="H10" s="487">
        <v>0</v>
      </c>
      <c r="I10" s="273">
        <f t="shared" si="1"/>
        <v>1468</v>
      </c>
      <c r="J10" s="487">
        <f t="shared" si="1"/>
        <v>4554.9999979999993</v>
      </c>
      <c r="K10" s="488">
        <v>65</v>
      </c>
      <c r="L10" s="488">
        <v>1301</v>
      </c>
      <c r="M10" s="488">
        <v>102</v>
      </c>
      <c r="N10" s="273">
        <f t="shared" si="0"/>
        <v>1468</v>
      </c>
    </row>
    <row r="11" spans="1:14" ht="14.25" x14ac:dyDescent="0.2">
      <c r="A11" s="437">
        <v>4</v>
      </c>
      <c r="B11" s="438" t="s">
        <v>18</v>
      </c>
      <c r="C11" s="273">
        <v>1292</v>
      </c>
      <c r="D11" s="487">
        <v>1472.3</v>
      </c>
      <c r="E11" s="273">
        <v>0</v>
      </c>
      <c r="F11" s="487">
        <v>0</v>
      </c>
      <c r="G11" s="273">
        <v>0</v>
      </c>
      <c r="H11" s="487">
        <v>0</v>
      </c>
      <c r="I11" s="273">
        <f t="shared" si="1"/>
        <v>1292</v>
      </c>
      <c r="J11" s="487">
        <f t="shared" si="1"/>
        <v>1472.3</v>
      </c>
      <c r="K11" s="488">
        <v>451</v>
      </c>
      <c r="L11" s="488">
        <v>391</v>
      </c>
      <c r="M11" s="488">
        <v>450</v>
      </c>
      <c r="N11" s="273">
        <f t="shared" si="0"/>
        <v>1292</v>
      </c>
    </row>
    <row r="12" spans="1:14" ht="15" x14ac:dyDescent="0.25">
      <c r="A12" s="435"/>
      <c r="B12" s="436" t="s">
        <v>532</v>
      </c>
      <c r="C12" s="440">
        <f t="shared" ref="C12:M12" si="2">SUM(C8:C11)</f>
        <v>5567</v>
      </c>
      <c r="D12" s="489">
        <f t="shared" si="2"/>
        <v>4853.489998</v>
      </c>
      <c r="E12" s="440">
        <f t="shared" si="2"/>
        <v>65</v>
      </c>
      <c r="F12" s="489">
        <f t="shared" si="2"/>
        <v>1788</v>
      </c>
      <c r="G12" s="440">
        <f t="shared" si="2"/>
        <v>0</v>
      </c>
      <c r="H12" s="489">
        <f t="shared" si="2"/>
        <v>0</v>
      </c>
      <c r="I12" s="440">
        <f t="shared" si="2"/>
        <v>5632</v>
      </c>
      <c r="J12" s="489">
        <f t="shared" si="2"/>
        <v>6641.489998</v>
      </c>
      <c r="K12" s="490">
        <f t="shared" si="2"/>
        <v>2362</v>
      </c>
      <c r="L12" s="491">
        <f t="shared" si="2"/>
        <v>2718</v>
      </c>
      <c r="M12" s="491">
        <f t="shared" si="2"/>
        <v>552</v>
      </c>
      <c r="N12" s="440">
        <f t="shared" si="0"/>
        <v>5632</v>
      </c>
    </row>
    <row r="13" spans="1:14" ht="15" x14ac:dyDescent="0.25">
      <c r="A13" s="435" t="s">
        <v>533</v>
      </c>
      <c r="B13" s="436" t="s">
        <v>534</v>
      </c>
      <c r="C13" s="273"/>
      <c r="D13" s="487"/>
      <c r="E13" s="273"/>
      <c r="F13" s="487"/>
      <c r="G13" s="273"/>
      <c r="H13" s="487"/>
      <c r="I13" s="273"/>
      <c r="J13" s="487"/>
      <c r="K13" s="488"/>
      <c r="L13" s="488"/>
      <c r="M13" s="488"/>
      <c r="N13" s="273"/>
    </row>
    <row r="14" spans="1:14" ht="14.25" x14ac:dyDescent="0.2">
      <c r="A14" s="437">
        <v>5</v>
      </c>
      <c r="B14" s="438" t="s">
        <v>22</v>
      </c>
      <c r="C14" s="273">
        <v>0</v>
      </c>
      <c r="D14" s="487">
        <v>0</v>
      </c>
      <c r="E14" s="273">
        <v>0</v>
      </c>
      <c r="F14" s="487">
        <v>0</v>
      </c>
      <c r="G14" s="273">
        <v>0</v>
      </c>
      <c r="H14" s="487">
        <v>0</v>
      </c>
      <c r="I14" s="273">
        <f t="shared" ref="I14:J21" si="3">C14+E14-G14</f>
        <v>0</v>
      </c>
      <c r="J14" s="487">
        <f t="shared" si="3"/>
        <v>0</v>
      </c>
      <c r="K14" s="488">
        <v>0</v>
      </c>
      <c r="L14" s="488">
        <v>0</v>
      </c>
      <c r="M14" s="488">
        <v>0</v>
      </c>
      <c r="N14" s="273">
        <f t="shared" si="0"/>
        <v>0</v>
      </c>
    </row>
    <row r="15" spans="1:14" ht="14.25" x14ac:dyDescent="0.2">
      <c r="A15" s="437">
        <v>6</v>
      </c>
      <c r="B15" s="438" t="s">
        <v>23</v>
      </c>
      <c r="C15" s="273">
        <v>0</v>
      </c>
      <c r="D15" s="487">
        <v>0</v>
      </c>
      <c r="E15" s="273">
        <v>0</v>
      </c>
      <c r="F15" s="487">
        <v>0</v>
      </c>
      <c r="G15" s="273">
        <v>0</v>
      </c>
      <c r="H15" s="487">
        <v>0</v>
      </c>
      <c r="I15" s="273">
        <f t="shared" si="3"/>
        <v>0</v>
      </c>
      <c r="J15" s="487">
        <f t="shared" si="3"/>
        <v>0</v>
      </c>
      <c r="K15" s="488">
        <v>0</v>
      </c>
      <c r="L15" s="488">
        <v>0</v>
      </c>
      <c r="M15" s="488">
        <v>0</v>
      </c>
      <c r="N15" s="273">
        <f t="shared" si="0"/>
        <v>0</v>
      </c>
    </row>
    <row r="16" spans="1:14" ht="14.25" x14ac:dyDescent="0.2">
      <c r="A16" s="437">
        <v>7</v>
      </c>
      <c r="B16" s="438" t="s">
        <v>24</v>
      </c>
      <c r="C16" s="273">
        <v>0</v>
      </c>
      <c r="D16" s="487">
        <v>0</v>
      </c>
      <c r="E16" s="273">
        <v>0</v>
      </c>
      <c r="F16" s="487">
        <v>0</v>
      </c>
      <c r="G16" s="273">
        <v>0</v>
      </c>
      <c r="H16" s="487">
        <v>0</v>
      </c>
      <c r="I16" s="273">
        <f t="shared" si="3"/>
        <v>0</v>
      </c>
      <c r="J16" s="487">
        <f t="shared" si="3"/>
        <v>0</v>
      </c>
      <c r="K16" s="488">
        <v>0</v>
      </c>
      <c r="L16" s="488">
        <v>0</v>
      </c>
      <c r="M16" s="488">
        <v>0</v>
      </c>
      <c r="N16" s="273">
        <f t="shared" si="0"/>
        <v>0</v>
      </c>
    </row>
    <row r="17" spans="1:14" ht="14.25" x14ac:dyDescent="0.2">
      <c r="A17" s="437">
        <v>8</v>
      </c>
      <c r="B17" s="441" t="s">
        <v>25</v>
      </c>
      <c r="C17" s="273">
        <v>0</v>
      </c>
      <c r="D17" s="487">
        <v>0</v>
      </c>
      <c r="E17" s="273">
        <v>0</v>
      </c>
      <c r="F17" s="487">
        <v>0</v>
      </c>
      <c r="G17" s="273">
        <v>0</v>
      </c>
      <c r="H17" s="487">
        <v>0</v>
      </c>
      <c r="I17" s="273">
        <f t="shared" si="3"/>
        <v>0</v>
      </c>
      <c r="J17" s="487">
        <f t="shared" si="3"/>
        <v>0</v>
      </c>
      <c r="K17" s="488">
        <v>0</v>
      </c>
      <c r="L17" s="488">
        <v>0</v>
      </c>
      <c r="M17" s="488">
        <v>0</v>
      </c>
      <c r="N17" s="273">
        <f t="shared" si="0"/>
        <v>0</v>
      </c>
    </row>
    <row r="18" spans="1:14" ht="14.25" x14ac:dyDescent="0.2">
      <c r="A18" s="437">
        <v>9</v>
      </c>
      <c r="B18" s="441" t="s">
        <v>26</v>
      </c>
      <c r="C18" s="273">
        <v>8</v>
      </c>
      <c r="D18" s="487">
        <v>13</v>
      </c>
      <c r="E18" s="273">
        <v>0</v>
      </c>
      <c r="F18" s="487">
        <v>0</v>
      </c>
      <c r="G18" s="273">
        <v>2</v>
      </c>
      <c r="H18" s="487">
        <v>4</v>
      </c>
      <c r="I18" s="273">
        <f t="shared" si="3"/>
        <v>6</v>
      </c>
      <c r="J18" s="487">
        <f t="shared" si="3"/>
        <v>9</v>
      </c>
      <c r="K18" s="488">
        <v>2</v>
      </c>
      <c r="L18" s="488">
        <v>4</v>
      </c>
      <c r="M18" s="488">
        <v>0</v>
      </c>
      <c r="N18" s="273">
        <f t="shared" si="0"/>
        <v>6</v>
      </c>
    </row>
    <row r="19" spans="1:14" ht="14.25" x14ac:dyDescent="0.2">
      <c r="A19" s="437">
        <v>10</v>
      </c>
      <c r="B19" s="441" t="s">
        <v>27</v>
      </c>
      <c r="C19" s="273">
        <v>0</v>
      </c>
      <c r="D19" s="487">
        <v>0</v>
      </c>
      <c r="E19" s="273">
        <v>0</v>
      </c>
      <c r="F19" s="487">
        <v>0</v>
      </c>
      <c r="G19" s="273">
        <v>0</v>
      </c>
      <c r="H19" s="487">
        <v>0</v>
      </c>
      <c r="I19" s="273">
        <f t="shared" si="3"/>
        <v>0</v>
      </c>
      <c r="J19" s="487">
        <f t="shared" si="3"/>
        <v>0</v>
      </c>
      <c r="K19" s="488">
        <v>0</v>
      </c>
      <c r="L19" s="488">
        <v>0</v>
      </c>
      <c r="M19" s="488">
        <v>0</v>
      </c>
      <c r="N19" s="273">
        <f t="shared" si="0"/>
        <v>0</v>
      </c>
    </row>
    <row r="20" spans="1:14" ht="14.25" x14ac:dyDescent="0.2">
      <c r="A20" s="437">
        <v>11</v>
      </c>
      <c r="B20" s="441" t="s">
        <v>28</v>
      </c>
      <c r="C20" s="273">
        <v>0</v>
      </c>
      <c r="D20" s="487">
        <v>0</v>
      </c>
      <c r="E20" s="273">
        <v>0</v>
      </c>
      <c r="F20" s="487">
        <v>0</v>
      </c>
      <c r="G20" s="273">
        <v>0</v>
      </c>
      <c r="H20" s="487">
        <v>0</v>
      </c>
      <c r="I20" s="273">
        <f t="shared" si="3"/>
        <v>0</v>
      </c>
      <c r="J20" s="487">
        <f t="shared" si="3"/>
        <v>0</v>
      </c>
      <c r="K20" s="488">
        <v>0</v>
      </c>
      <c r="L20" s="488">
        <v>0</v>
      </c>
      <c r="M20" s="488">
        <v>0</v>
      </c>
      <c r="N20" s="273">
        <f t="shared" si="0"/>
        <v>0</v>
      </c>
    </row>
    <row r="21" spans="1:14" ht="14.25" x14ac:dyDescent="0.2">
      <c r="A21" s="437">
        <v>12</v>
      </c>
      <c r="B21" s="441" t="s">
        <v>29</v>
      </c>
      <c r="C21" s="273">
        <v>0</v>
      </c>
      <c r="D21" s="487">
        <v>0</v>
      </c>
      <c r="E21" s="273">
        <v>0</v>
      </c>
      <c r="F21" s="487">
        <v>0</v>
      </c>
      <c r="G21" s="273">
        <v>0</v>
      </c>
      <c r="H21" s="487">
        <v>0</v>
      </c>
      <c r="I21" s="273">
        <f t="shared" si="3"/>
        <v>0</v>
      </c>
      <c r="J21" s="487">
        <f t="shared" si="3"/>
        <v>0</v>
      </c>
      <c r="K21" s="488">
        <v>0</v>
      </c>
      <c r="L21" s="488">
        <v>0</v>
      </c>
      <c r="M21" s="488">
        <v>0</v>
      </c>
      <c r="N21" s="273">
        <f t="shared" si="0"/>
        <v>0</v>
      </c>
    </row>
    <row r="22" spans="1:14" ht="15" x14ac:dyDescent="0.25">
      <c r="A22" s="435"/>
      <c r="B22" s="436" t="s">
        <v>30</v>
      </c>
      <c r="C22" s="440">
        <f t="shared" ref="C22:M22" si="4">SUM(C14:C21)</f>
        <v>8</v>
      </c>
      <c r="D22" s="489">
        <f t="shared" si="4"/>
        <v>13</v>
      </c>
      <c r="E22" s="440">
        <f t="shared" si="4"/>
        <v>0</v>
      </c>
      <c r="F22" s="489">
        <f t="shared" si="4"/>
        <v>0</v>
      </c>
      <c r="G22" s="440">
        <f t="shared" si="4"/>
        <v>2</v>
      </c>
      <c r="H22" s="489">
        <f t="shared" si="4"/>
        <v>4</v>
      </c>
      <c r="I22" s="440">
        <f t="shared" si="4"/>
        <v>6</v>
      </c>
      <c r="J22" s="489">
        <f t="shared" si="4"/>
        <v>9</v>
      </c>
      <c r="K22" s="490">
        <f t="shared" si="4"/>
        <v>2</v>
      </c>
      <c r="L22" s="491">
        <f t="shared" si="4"/>
        <v>4</v>
      </c>
      <c r="M22" s="491">
        <f t="shared" si="4"/>
        <v>0</v>
      </c>
      <c r="N22" s="440">
        <f t="shared" si="0"/>
        <v>6</v>
      </c>
    </row>
    <row r="23" spans="1:14" ht="15" x14ac:dyDescent="0.25">
      <c r="A23" s="435" t="s">
        <v>31</v>
      </c>
      <c r="B23" s="436" t="s">
        <v>535</v>
      </c>
      <c r="C23" s="273"/>
      <c r="D23" s="487"/>
      <c r="E23" s="273"/>
      <c r="F23" s="487"/>
      <c r="G23" s="273"/>
      <c r="H23" s="487"/>
      <c r="I23" s="273"/>
      <c r="J23" s="487"/>
      <c r="K23" s="488"/>
      <c r="L23" s="488"/>
      <c r="M23" s="488"/>
      <c r="N23" s="273"/>
    </row>
    <row r="24" spans="1:14" ht="14.25" x14ac:dyDescent="0.2">
      <c r="A24" s="437">
        <v>1</v>
      </c>
      <c r="B24" s="438" t="s">
        <v>33</v>
      </c>
      <c r="C24" s="273">
        <v>0</v>
      </c>
      <c r="D24" s="487">
        <v>0</v>
      </c>
      <c r="E24" s="273">
        <v>0</v>
      </c>
      <c r="F24" s="487">
        <v>0</v>
      </c>
      <c r="G24" s="273">
        <v>0</v>
      </c>
      <c r="H24" s="487">
        <v>0</v>
      </c>
      <c r="I24" s="273">
        <f t="shared" ref="I24:J44" si="5">C24+E24-G24</f>
        <v>0</v>
      </c>
      <c r="J24" s="487">
        <f t="shared" si="5"/>
        <v>0</v>
      </c>
      <c r="K24" s="488">
        <v>0</v>
      </c>
      <c r="L24" s="488">
        <v>0</v>
      </c>
      <c r="M24" s="488">
        <v>0</v>
      </c>
      <c r="N24" s="273">
        <f t="shared" si="0"/>
        <v>0</v>
      </c>
    </row>
    <row r="25" spans="1:14" ht="14.25" x14ac:dyDescent="0.2">
      <c r="A25" s="437">
        <v>2</v>
      </c>
      <c r="B25" s="438" t="s">
        <v>34</v>
      </c>
      <c r="C25" s="273">
        <v>354</v>
      </c>
      <c r="D25" s="487">
        <v>287.29000000000002</v>
      </c>
      <c r="E25" s="273">
        <v>9</v>
      </c>
      <c r="F25" s="487">
        <v>7.85</v>
      </c>
      <c r="G25" s="273">
        <v>4</v>
      </c>
      <c r="H25" s="487">
        <v>7.78</v>
      </c>
      <c r="I25" s="273">
        <f t="shared" si="5"/>
        <v>359</v>
      </c>
      <c r="J25" s="487">
        <f t="shared" si="5"/>
        <v>287.36000000000007</v>
      </c>
      <c r="K25" s="488">
        <v>61</v>
      </c>
      <c r="L25" s="488">
        <v>104</v>
      </c>
      <c r="M25" s="488">
        <v>194</v>
      </c>
      <c r="N25" s="273">
        <f t="shared" si="0"/>
        <v>359</v>
      </c>
    </row>
    <row r="26" spans="1:14" ht="14.25" x14ac:dyDescent="0.2">
      <c r="A26" s="437">
        <v>3</v>
      </c>
      <c r="B26" s="438" t="s">
        <v>35</v>
      </c>
      <c r="C26" s="273">
        <v>0</v>
      </c>
      <c r="D26" s="487">
        <v>0</v>
      </c>
      <c r="E26" s="273">
        <v>0</v>
      </c>
      <c r="F26" s="487">
        <v>0</v>
      </c>
      <c r="G26" s="273">
        <v>0</v>
      </c>
      <c r="H26" s="487">
        <v>0</v>
      </c>
      <c r="I26" s="273">
        <f>C26+E26-G26</f>
        <v>0</v>
      </c>
      <c r="J26" s="487">
        <f>D26+F26-H26</f>
        <v>0</v>
      </c>
      <c r="K26" s="488">
        <v>0</v>
      </c>
      <c r="L26" s="488">
        <v>0</v>
      </c>
      <c r="M26" s="488">
        <v>0</v>
      </c>
      <c r="N26" s="273">
        <f t="shared" si="0"/>
        <v>0</v>
      </c>
    </row>
    <row r="27" spans="1:14" ht="14.25" x14ac:dyDescent="0.2">
      <c r="A27" s="437">
        <v>4</v>
      </c>
      <c r="B27" s="438" t="s">
        <v>36</v>
      </c>
      <c r="C27" s="273">
        <v>0</v>
      </c>
      <c r="D27" s="487">
        <v>0</v>
      </c>
      <c r="E27" s="273">
        <v>0</v>
      </c>
      <c r="F27" s="487">
        <v>0</v>
      </c>
      <c r="G27" s="273">
        <v>0</v>
      </c>
      <c r="H27" s="487">
        <v>0</v>
      </c>
      <c r="I27" s="273">
        <f t="shared" si="5"/>
        <v>0</v>
      </c>
      <c r="J27" s="487">
        <f t="shared" si="5"/>
        <v>0</v>
      </c>
      <c r="K27" s="488">
        <v>0</v>
      </c>
      <c r="L27" s="488">
        <v>0</v>
      </c>
      <c r="M27" s="488">
        <v>0</v>
      </c>
      <c r="N27" s="273">
        <f t="shared" si="0"/>
        <v>0</v>
      </c>
    </row>
    <row r="28" spans="1:14" ht="14.25" x14ac:dyDescent="0.2">
      <c r="A28" s="437">
        <v>5</v>
      </c>
      <c r="B28" s="438" t="s">
        <v>37</v>
      </c>
      <c r="C28" s="273">
        <v>0</v>
      </c>
      <c r="D28" s="487">
        <v>0</v>
      </c>
      <c r="E28" s="273">
        <v>0</v>
      </c>
      <c r="F28" s="487">
        <v>0</v>
      </c>
      <c r="G28" s="273">
        <v>0</v>
      </c>
      <c r="H28" s="487">
        <v>0</v>
      </c>
      <c r="I28" s="273">
        <f t="shared" si="5"/>
        <v>0</v>
      </c>
      <c r="J28" s="487">
        <f t="shared" si="5"/>
        <v>0</v>
      </c>
      <c r="K28" s="488">
        <v>0</v>
      </c>
      <c r="L28" s="488">
        <v>0</v>
      </c>
      <c r="M28" s="488">
        <v>0</v>
      </c>
      <c r="N28" s="273">
        <f t="shared" si="0"/>
        <v>0</v>
      </c>
    </row>
    <row r="29" spans="1:14" ht="14.25" x14ac:dyDescent="0.2">
      <c r="A29" s="437">
        <v>6</v>
      </c>
      <c r="B29" s="438" t="s">
        <v>38</v>
      </c>
      <c r="C29" s="273">
        <v>0</v>
      </c>
      <c r="D29" s="487">
        <v>0</v>
      </c>
      <c r="E29" s="273">
        <v>0</v>
      </c>
      <c r="F29" s="487">
        <v>0</v>
      </c>
      <c r="G29" s="273">
        <v>0</v>
      </c>
      <c r="H29" s="487">
        <v>0</v>
      </c>
      <c r="I29" s="273">
        <f t="shared" si="5"/>
        <v>0</v>
      </c>
      <c r="J29" s="487">
        <f t="shared" si="5"/>
        <v>0</v>
      </c>
      <c r="K29" s="488">
        <v>0</v>
      </c>
      <c r="L29" s="488">
        <v>0</v>
      </c>
      <c r="M29" s="488">
        <v>0</v>
      </c>
      <c r="N29" s="273">
        <f t="shared" si="0"/>
        <v>0</v>
      </c>
    </row>
    <row r="30" spans="1:14" ht="14.25" x14ac:dyDescent="0.2">
      <c r="A30" s="437">
        <v>7</v>
      </c>
      <c r="B30" s="438" t="s">
        <v>39</v>
      </c>
      <c r="C30" s="273">
        <v>0</v>
      </c>
      <c r="D30" s="487">
        <v>0</v>
      </c>
      <c r="E30" s="273">
        <v>0</v>
      </c>
      <c r="F30" s="487">
        <v>0</v>
      </c>
      <c r="G30" s="273">
        <v>0</v>
      </c>
      <c r="H30" s="487">
        <v>0</v>
      </c>
      <c r="I30" s="273">
        <f t="shared" si="5"/>
        <v>0</v>
      </c>
      <c r="J30" s="487">
        <f t="shared" si="5"/>
        <v>0</v>
      </c>
      <c r="K30" s="488">
        <v>0</v>
      </c>
      <c r="L30" s="488">
        <v>0</v>
      </c>
      <c r="M30" s="488">
        <v>0</v>
      </c>
      <c r="N30" s="273">
        <f t="shared" si="0"/>
        <v>0</v>
      </c>
    </row>
    <row r="31" spans="1:14" ht="14.25" x14ac:dyDescent="0.2">
      <c r="A31" s="437">
        <v>8</v>
      </c>
      <c r="B31" s="438" t="s">
        <v>40</v>
      </c>
      <c r="C31" s="273">
        <v>0</v>
      </c>
      <c r="D31" s="487">
        <v>0</v>
      </c>
      <c r="E31" s="273">
        <v>0</v>
      </c>
      <c r="F31" s="487">
        <v>0</v>
      </c>
      <c r="G31" s="273">
        <v>0</v>
      </c>
      <c r="H31" s="487">
        <v>0</v>
      </c>
      <c r="I31" s="273">
        <f t="shared" si="5"/>
        <v>0</v>
      </c>
      <c r="J31" s="487">
        <f t="shared" si="5"/>
        <v>0</v>
      </c>
      <c r="K31" s="488">
        <v>0</v>
      </c>
      <c r="L31" s="488">
        <v>0</v>
      </c>
      <c r="M31" s="488">
        <v>0</v>
      </c>
      <c r="N31" s="273">
        <f t="shared" si="0"/>
        <v>0</v>
      </c>
    </row>
    <row r="32" spans="1:14" ht="14.25" x14ac:dyDescent="0.2">
      <c r="A32" s="437">
        <v>9</v>
      </c>
      <c r="B32" s="438" t="s">
        <v>41</v>
      </c>
      <c r="C32" s="273">
        <v>0</v>
      </c>
      <c r="D32" s="487">
        <v>0</v>
      </c>
      <c r="E32" s="273">
        <v>0</v>
      </c>
      <c r="F32" s="487">
        <v>0</v>
      </c>
      <c r="G32" s="273">
        <v>0</v>
      </c>
      <c r="H32" s="487">
        <v>0</v>
      </c>
      <c r="I32" s="273">
        <f t="shared" si="5"/>
        <v>0</v>
      </c>
      <c r="J32" s="487">
        <f t="shared" si="5"/>
        <v>0</v>
      </c>
      <c r="K32" s="488">
        <v>0</v>
      </c>
      <c r="L32" s="488">
        <v>0</v>
      </c>
      <c r="M32" s="488">
        <v>0</v>
      </c>
      <c r="N32" s="273">
        <f t="shared" si="0"/>
        <v>0</v>
      </c>
    </row>
    <row r="33" spans="1:14" ht="14.25" x14ac:dyDescent="0.2">
      <c r="A33" s="437">
        <v>10</v>
      </c>
      <c r="B33" s="438" t="s">
        <v>42</v>
      </c>
      <c r="C33" s="273">
        <v>0</v>
      </c>
      <c r="D33" s="487">
        <v>0</v>
      </c>
      <c r="E33" s="273">
        <v>0</v>
      </c>
      <c r="F33" s="487">
        <v>0</v>
      </c>
      <c r="G33" s="273">
        <v>0</v>
      </c>
      <c r="H33" s="487">
        <v>0</v>
      </c>
      <c r="I33" s="273">
        <f t="shared" si="5"/>
        <v>0</v>
      </c>
      <c r="J33" s="487">
        <f t="shared" si="5"/>
        <v>0</v>
      </c>
      <c r="K33" s="488">
        <v>0</v>
      </c>
      <c r="L33" s="488">
        <v>0</v>
      </c>
      <c r="M33" s="488">
        <v>0</v>
      </c>
      <c r="N33" s="273">
        <f t="shared" si="0"/>
        <v>0</v>
      </c>
    </row>
    <row r="34" spans="1:14" ht="14.25" x14ac:dyDescent="0.2">
      <c r="A34" s="437">
        <v>11</v>
      </c>
      <c r="B34" s="438" t="s">
        <v>43</v>
      </c>
      <c r="C34" s="273">
        <v>0</v>
      </c>
      <c r="D34" s="487">
        <v>0</v>
      </c>
      <c r="E34" s="273">
        <v>0</v>
      </c>
      <c r="F34" s="487">
        <v>0</v>
      </c>
      <c r="G34" s="273">
        <v>0</v>
      </c>
      <c r="H34" s="487">
        <v>0</v>
      </c>
      <c r="I34" s="273">
        <f t="shared" si="5"/>
        <v>0</v>
      </c>
      <c r="J34" s="487">
        <f t="shared" si="5"/>
        <v>0</v>
      </c>
      <c r="K34" s="488">
        <v>0</v>
      </c>
      <c r="L34" s="488">
        <v>0</v>
      </c>
      <c r="M34" s="488">
        <v>0</v>
      </c>
      <c r="N34" s="273">
        <f t="shared" si="0"/>
        <v>0</v>
      </c>
    </row>
    <row r="35" spans="1:14" ht="14.25" x14ac:dyDescent="0.2">
      <c r="A35" s="437">
        <v>12</v>
      </c>
      <c r="B35" s="438" t="s">
        <v>44</v>
      </c>
      <c r="C35" s="273">
        <v>0</v>
      </c>
      <c r="D35" s="487">
        <v>0</v>
      </c>
      <c r="E35" s="273">
        <v>0</v>
      </c>
      <c r="F35" s="487">
        <v>0</v>
      </c>
      <c r="G35" s="273">
        <v>0</v>
      </c>
      <c r="H35" s="487">
        <v>0</v>
      </c>
      <c r="I35" s="273">
        <f t="shared" si="5"/>
        <v>0</v>
      </c>
      <c r="J35" s="487">
        <f t="shared" si="5"/>
        <v>0</v>
      </c>
      <c r="K35" s="488">
        <v>0</v>
      </c>
      <c r="L35" s="488">
        <v>0</v>
      </c>
      <c r="M35" s="488">
        <v>0</v>
      </c>
      <c r="N35" s="273">
        <f t="shared" si="0"/>
        <v>0</v>
      </c>
    </row>
    <row r="36" spans="1:14" ht="14.25" x14ac:dyDescent="0.2">
      <c r="A36" s="437">
        <v>13</v>
      </c>
      <c r="B36" s="438" t="s">
        <v>45</v>
      </c>
      <c r="C36" s="273">
        <v>0</v>
      </c>
      <c r="D36" s="487">
        <v>0</v>
      </c>
      <c r="E36" s="273">
        <v>0</v>
      </c>
      <c r="F36" s="487">
        <v>0</v>
      </c>
      <c r="G36" s="273">
        <v>0</v>
      </c>
      <c r="H36" s="487">
        <v>0</v>
      </c>
      <c r="I36" s="273">
        <f t="shared" si="5"/>
        <v>0</v>
      </c>
      <c r="J36" s="487">
        <f t="shared" si="5"/>
        <v>0</v>
      </c>
      <c r="K36" s="488">
        <v>0</v>
      </c>
      <c r="L36" s="488">
        <v>0</v>
      </c>
      <c r="M36" s="488">
        <v>0</v>
      </c>
      <c r="N36" s="273">
        <f t="shared" si="0"/>
        <v>0</v>
      </c>
    </row>
    <row r="37" spans="1:14" ht="14.25" x14ac:dyDescent="0.2">
      <c r="A37" s="437">
        <v>14</v>
      </c>
      <c r="B37" s="438" t="s">
        <v>46</v>
      </c>
      <c r="C37" s="273">
        <v>0</v>
      </c>
      <c r="D37" s="487">
        <v>0</v>
      </c>
      <c r="E37" s="273">
        <v>0</v>
      </c>
      <c r="F37" s="487">
        <v>0</v>
      </c>
      <c r="G37" s="273">
        <v>0</v>
      </c>
      <c r="H37" s="487">
        <v>0</v>
      </c>
      <c r="I37" s="273">
        <f t="shared" si="5"/>
        <v>0</v>
      </c>
      <c r="J37" s="487">
        <f t="shared" si="5"/>
        <v>0</v>
      </c>
      <c r="K37" s="488">
        <v>0</v>
      </c>
      <c r="L37" s="488">
        <v>0</v>
      </c>
      <c r="M37" s="488">
        <v>0</v>
      </c>
      <c r="N37" s="273">
        <f t="shared" si="0"/>
        <v>0</v>
      </c>
    </row>
    <row r="38" spans="1:14" ht="14.25" x14ac:dyDescent="0.2">
      <c r="A38" s="437">
        <v>15</v>
      </c>
      <c r="B38" s="438" t="s">
        <v>47</v>
      </c>
      <c r="C38" s="273">
        <v>0</v>
      </c>
      <c r="D38" s="487">
        <v>0</v>
      </c>
      <c r="E38" s="273">
        <v>0</v>
      </c>
      <c r="F38" s="487">
        <v>0</v>
      </c>
      <c r="G38" s="273">
        <v>0</v>
      </c>
      <c r="H38" s="487">
        <v>0</v>
      </c>
      <c r="I38" s="273">
        <f t="shared" si="5"/>
        <v>0</v>
      </c>
      <c r="J38" s="487">
        <f t="shared" si="5"/>
        <v>0</v>
      </c>
      <c r="K38" s="488">
        <v>0</v>
      </c>
      <c r="L38" s="488">
        <v>0</v>
      </c>
      <c r="M38" s="488">
        <v>0</v>
      </c>
      <c r="N38" s="273">
        <f t="shared" si="0"/>
        <v>0</v>
      </c>
    </row>
    <row r="39" spans="1:14" ht="14.25" x14ac:dyDescent="0.2">
      <c r="A39" s="437">
        <v>16</v>
      </c>
      <c r="B39" s="438" t="s">
        <v>48</v>
      </c>
      <c r="C39" s="273">
        <v>0</v>
      </c>
      <c r="D39" s="487">
        <v>0</v>
      </c>
      <c r="E39" s="273">
        <v>0</v>
      </c>
      <c r="F39" s="487">
        <v>0</v>
      </c>
      <c r="G39" s="273">
        <v>0</v>
      </c>
      <c r="H39" s="487">
        <v>0</v>
      </c>
      <c r="I39" s="273">
        <f t="shared" si="5"/>
        <v>0</v>
      </c>
      <c r="J39" s="487">
        <f t="shared" si="5"/>
        <v>0</v>
      </c>
      <c r="K39" s="488">
        <v>0</v>
      </c>
      <c r="L39" s="488">
        <v>0</v>
      </c>
      <c r="M39" s="488">
        <v>0</v>
      </c>
      <c r="N39" s="273">
        <f t="shared" si="0"/>
        <v>0</v>
      </c>
    </row>
    <row r="40" spans="1:14" ht="14.25" x14ac:dyDescent="0.2">
      <c r="A40" s="437">
        <v>17</v>
      </c>
      <c r="B40" s="438" t="s">
        <v>49</v>
      </c>
      <c r="C40" s="273">
        <v>0</v>
      </c>
      <c r="D40" s="487">
        <v>0</v>
      </c>
      <c r="E40" s="273">
        <v>0</v>
      </c>
      <c r="F40" s="487">
        <v>0</v>
      </c>
      <c r="G40" s="273">
        <v>0</v>
      </c>
      <c r="H40" s="487">
        <v>0</v>
      </c>
      <c r="I40" s="273">
        <f t="shared" si="5"/>
        <v>0</v>
      </c>
      <c r="J40" s="487">
        <f t="shared" si="5"/>
        <v>0</v>
      </c>
      <c r="K40" s="488">
        <v>0</v>
      </c>
      <c r="L40" s="488">
        <v>0</v>
      </c>
      <c r="M40" s="488">
        <v>0</v>
      </c>
      <c r="N40" s="273">
        <f t="shared" si="0"/>
        <v>0</v>
      </c>
    </row>
    <row r="41" spans="1:14" ht="14.25" x14ac:dyDescent="0.2">
      <c r="A41" s="437">
        <v>18</v>
      </c>
      <c r="B41" s="438" t="s">
        <v>50</v>
      </c>
      <c r="C41" s="273">
        <v>0</v>
      </c>
      <c r="D41" s="487">
        <v>0</v>
      </c>
      <c r="E41" s="273">
        <v>0</v>
      </c>
      <c r="F41" s="487">
        <v>0</v>
      </c>
      <c r="G41" s="273">
        <v>0</v>
      </c>
      <c r="H41" s="487">
        <v>0</v>
      </c>
      <c r="I41" s="273">
        <f t="shared" si="5"/>
        <v>0</v>
      </c>
      <c r="J41" s="487">
        <f t="shared" si="5"/>
        <v>0</v>
      </c>
      <c r="K41" s="488">
        <v>0</v>
      </c>
      <c r="L41" s="488">
        <v>0</v>
      </c>
      <c r="M41" s="488">
        <v>0</v>
      </c>
      <c r="N41" s="273">
        <f t="shared" si="0"/>
        <v>0</v>
      </c>
    </row>
    <row r="42" spans="1:14" ht="14.25" x14ac:dyDescent="0.2">
      <c r="A42" s="437">
        <v>19</v>
      </c>
      <c r="B42" s="438" t="s">
        <v>51</v>
      </c>
      <c r="C42" s="273">
        <v>0</v>
      </c>
      <c r="D42" s="487">
        <v>0</v>
      </c>
      <c r="E42" s="273">
        <v>0</v>
      </c>
      <c r="F42" s="487">
        <v>0</v>
      </c>
      <c r="G42" s="273">
        <v>0</v>
      </c>
      <c r="H42" s="487">
        <v>0</v>
      </c>
      <c r="I42" s="273">
        <f t="shared" si="5"/>
        <v>0</v>
      </c>
      <c r="J42" s="487">
        <f t="shared" si="5"/>
        <v>0</v>
      </c>
      <c r="K42" s="488">
        <v>0</v>
      </c>
      <c r="L42" s="488">
        <v>0</v>
      </c>
      <c r="M42" s="488">
        <v>0</v>
      </c>
      <c r="N42" s="273">
        <f t="shared" si="0"/>
        <v>0</v>
      </c>
    </row>
    <row r="43" spans="1:14" ht="14.25" x14ac:dyDescent="0.2">
      <c r="A43" s="437">
        <v>20</v>
      </c>
      <c r="B43" s="438" t="s">
        <v>52</v>
      </c>
      <c r="C43" s="273">
        <v>0</v>
      </c>
      <c r="D43" s="487">
        <v>0</v>
      </c>
      <c r="E43" s="273">
        <v>0</v>
      </c>
      <c r="F43" s="487">
        <v>0</v>
      </c>
      <c r="G43" s="273">
        <v>0</v>
      </c>
      <c r="H43" s="487">
        <v>0</v>
      </c>
      <c r="I43" s="273">
        <f t="shared" si="5"/>
        <v>0</v>
      </c>
      <c r="J43" s="487">
        <f t="shared" si="5"/>
        <v>0</v>
      </c>
      <c r="K43" s="488">
        <v>0</v>
      </c>
      <c r="L43" s="488">
        <v>0</v>
      </c>
      <c r="M43" s="488">
        <v>0</v>
      </c>
      <c r="N43" s="273">
        <f t="shared" si="0"/>
        <v>0</v>
      </c>
    </row>
    <row r="44" spans="1:14" ht="14.25" x14ac:dyDescent="0.2">
      <c r="A44" s="437">
        <v>21</v>
      </c>
      <c r="B44" s="438" t="s">
        <v>53</v>
      </c>
      <c r="C44" s="273">
        <v>0</v>
      </c>
      <c r="D44" s="487">
        <v>0</v>
      </c>
      <c r="E44" s="273">
        <v>0</v>
      </c>
      <c r="F44" s="487">
        <v>0</v>
      </c>
      <c r="G44" s="273">
        <v>0</v>
      </c>
      <c r="H44" s="487">
        <v>0</v>
      </c>
      <c r="I44" s="273">
        <f t="shared" si="5"/>
        <v>0</v>
      </c>
      <c r="J44" s="487">
        <f t="shared" si="5"/>
        <v>0</v>
      </c>
      <c r="K44" s="488">
        <v>0</v>
      </c>
      <c r="L44" s="488">
        <v>0</v>
      </c>
      <c r="M44" s="488">
        <v>0</v>
      </c>
      <c r="N44" s="273">
        <f t="shared" si="0"/>
        <v>0</v>
      </c>
    </row>
    <row r="45" spans="1:14" ht="15" x14ac:dyDescent="0.25">
      <c r="A45" s="437"/>
      <c r="B45" s="436" t="s">
        <v>536</v>
      </c>
      <c r="C45" s="440">
        <f>SUM(C24:C44)</f>
        <v>354</v>
      </c>
      <c r="D45" s="489">
        <f t="shared" ref="D45:K45" si="6">SUM(D24:D44)</f>
        <v>287.29000000000002</v>
      </c>
      <c r="E45" s="440">
        <f t="shared" si="6"/>
        <v>9</v>
      </c>
      <c r="F45" s="489">
        <f t="shared" si="6"/>
        <v>7.85</v>
      </c>
      <c r="G45" s="440">
        <f t="shared" si="6"/>
        <v>4</v>
      </c>
      <c r="H45" s="489">
        <f t="shared" si="6"/>
        <v>7.78</v>
      </c>
      <c r="I45" s="440">
        <f t="shared" si="6"/>
        <v>359</v>
      </c>
      <c r="J45" s="489">
        <f t="shared" si="6"/>
        <v>287.36000000000007</v>
      </c>
      <c r="K45" s="490">
        <f t="shared" si="6"/>
        <v>61</v>
      </c>
      <c r="L45" s="491">
        <f>SUM(L24:L44)</f>
        <v>104</v>
      </c>
      <c r="M45" s="491">
        <f>SUM(M24:M44)</f>
        <v>194</v>
      </c>
      <c r="N45" s="440">
        <f t="shared" si="0"/>
        <v>359</v>
      </c>
    </row>
    <row r="46" spans="1:14" ht="15" x14ac:dyDescent="0.25">
      <c r="A46" s="435" t="s">
        <v>55</v>
      </c>
      <c r="B46" s="436" t="s">
        <v>56</v>
      </c>
      <c r="C46" s="273"/>
      <c r="D46" s="487"/>
      <c r="E46" s="273"/>
      <c r="F46" s="487"/>
      <c r="G46" s="273"/>
      <c r="H46" s="487"/>
      <c r="I46" s="273"/>
      <c r="J46" s="487"/>
      <c r="K46" s="488"/>
      <c r="L46" s="488"/>
      <c r="M46" s="492"/>
      <c r="N46" s="273"/>
    </row>
    <row r="47" spans="1:14" ht="14.25" x14ac:dyDescent="0.2">
      <c r="A47" s="437">
        <v>1</v>
      </c>
      <c r="B47" s="438" t="s">
        <v>57</v>
      </c>
      <c r="C47" s="273">
        <v>661</v>
      </c>
      <c r="D47" s="487">
        <v>533.38</v>
      </c>
      <c r="E47" s="273">
        <v>45</v>
      </c>
      <c r="F47" s="487">
        <v>5.74</v>
      </c>
      <c r="G47" s="273">
        <v>0</v>
      </c>
      <c r="H47" s="487">
        <v>0</v>
      </c>
      <c r="I47" s="273">
        <f t="shared" ref="I47:J48" si="7">C47+E47-G47</f>
        <v>706</v>
      </c>
      <c r="J47" s="487">
        <f t="shared" si="7"/>
        <v>539.12</v>
      </c>
      <c r="K47" s="488">
        <v>216</v>
      </c>
      <c r="L47" s="488">
        <v>271</v>
      </c>
      <c r="M47" s="488">
        <v>219</v>
      </c>
      <c r="N47" s="273">
        <f t="shared" si="0"/>
        <v>706</v>
      </c>
    </row>
    <row r="48" spans="1:14" ht="14.25" x14ac:dyDescent="0.2">
      <c r="A48" s="437">
        <v>2</v>
      </c>
      <c r="B48" s="438" t="s">
        <v>58</v>
      </c>
      <c r="C48" s="273">
        <v>6053</v>
      </c>
      <c r="D48" s="487">
        <v>11904.53</v>
      </c>
      <c r="E48" s="273">
        <v>619</v>
      </c>
      <c r="F48" s="487">
        <v>480.77</v>
      </c>
      <c r="G48" s="273">
        <v>362</v>
      </c>
      <c r="H48" s="487">
        <v>442.12</v>
      </c>
      <c r="I48" s="273">
        <f t="shared" si="7"/>
        <v>6310</v>
      </c>
      <c r="J48" s="487">
        <f t="shared" si="7"/>
        <v>11943.18</v>
      </c>
      <c r="K48" s="488">
        <v>1670</v>
      </c>
      <c r="L48" s="488">
        <v>2437</v>
      </c>
      <c r="M48" s="488">
        <v>2203</v>
      </c>
      <c r="N48" s="273">
        <f t="shared" si="0"/>
        <v>6310</v>
      </c>
    </row>
    <row r="49" spans="1:14" s="434" customFormat="1" ht="15" x14ac:dyDescent="0.25">
      <c r="A49" s="435"/>
      <c r="B49" s="436" t="s">
        <v>59</v>
      </c>
      <c r="C49" s="440">
        <f t="shared" ref="C49:M49" si="8">SUM(C47:C48)</f>
        <v>6714</v>
      </c>
      <c r="D49" s="489">
        <f t="shared" si="8"/>
        <v>12437.91</v>
      </c>
      <c r="E49" s="440">
        <f t="shared" si="8"/>
        <v>664</v>
      </c>
      <c r="F49" s="489">
        <f t="shared" si="8"/>
        <v>486.51</v>
      </c>
      <c r="G49" s="440">
        <f t="shared" si="8"/>
        <v>362</v>
      </c>
      <c r="H49" s="489">
        <f t="shared" si="8"/>
        <v>442.12</v>
      </c>
      <c r="I49" s="440">
        <f t="shared" si="8"/>
        <v>7016</v>
      </c>
      <c r="J49" s="489">
        <f t="shared" si="8"/>
        <v>12482.300000000001</v>
      </c>
      <c r="K49" s="490">
        <f t="shared" si="8"/>
        <v>1886</v>
      </c>
      <c r="L49" s="491">
        <f t="shared" si="8"/>
        <v>2708</v>
      </c>
      <c r="M49" s="491">
        <f t="shared" si="8"/>
        <v>2422</v>
      </c>
      <c r="N49" s="273">
        <f t="shared" si="0"/>
        <v>7016</v>
      </c>
    </row>
    <row r="50" spans="1:14" s="434" customFormat="1" ht="15" x14ac:dyDescent="0.25">
      <c r="A50" s="1163" t="s">
        <v>578</v>
      </c>
      <c r="B50" s="1164"/>
      <c r="C50" s="440">
        <f t="shared" ref="C50:M50" si="9">SUM(C12+C22+C45+C49)</f>
        <v>12643</v>
      </c>
      <c r="D50" s="489">
        <f t="shared" si="9"/>
        <v>17591.689998000002</v>
      </c>
      <c r="E50" s="440">
        <f t="shared" si="9"/>
        <v>738</v>
      </c>
      <c r="F50" s="489">
        <f t="shared" si="9"/>
        <v>2282.3599999999997</v>
      </c>
      <c r="G50" s="440">
        <f t="shared" si="9"/>
        <v>368</v>
      </c>
      <c r="H50" s="489">
        <f t="shared" si="9"/>
        <v>453.9</v>
      </c>
      <c r="I50" s="440">
        <f t="shared" si="9"/>
        <v>13013</v>
      </c>
      <c r="J50" s="489">
        <f t="shared" si="9"/>
        <v>19420.149998000001</v>
      </c>
      <c r="K50" s="490">
        <f t="shared" si="9"/>
        <v>4311</v>
      </c>
      <c r="L50" s="491">
        <f t="shared" si="9"/>
        <v>5534</v>
      </c>
      <c r="M50" s="491">
        <f t="shared" si="9"/>
        <v>3168</v>
      </c>
      <c r="N50" s="273">
        <f t="shared" si="0"/>
        <v>13013</v>
      </c>
    </row>
    <row r="51" spans="1:14" ht="15" x14ac:dyDescent="0.25">
      <c r="A51" s="435" t="s">
        <v>62</v>
      </c>
      <c r="B51" s="436" t="s">
        <v>538</v>
      </c>
      <c r="C51" s="273"/>
      <c r="D51" s="487"/>
      <c r="E51" s="273"/>
      <c r="F51" s="487"/>
      <c r="G51" s="273"/>
      <c r="H51" s="487"/>
      <c r="I51" s="273"/>
      <c r="J51" s="487"/>
      <c r="K51" s="488"/>
      <c r="L51" s="488"/>
      <c r="M51" s="488"/>
      <c r="N51" s="273"/>
    </row>
    <row r="52" spans="1:14" ht="14.25" x14ac:dyDescent="0.2">
      <c r="A52" s="437">
        <v>1</v>
      </c>
      <c r="B52" s="438" t="s">
        <v>64</v>
      </c>
      <c r="C52" s="273">
        <v>0</v>
      </c>
      <c r="D52" s="487">
        <v>0</v>
      </c>
      <c r="E52" s="273">
        <v>0</v>
      </c>
      <c r="F52" s="487">
        <v>0</v>
      </c>
      <c r="G52" s="273">
        <v>0</v>
      </c>
      <c r="H52" s="487">
        <v>0</v>
      </c>
      <c r="I52" s="273">
        <f t="shared" ref="I52:J54" si="10">C52+E52-G52</f>
        <v>0</v>
      </c>
      <c r="J52" s="487">
        <f t="shared" si="10"/>
        <v>0</v>
      </c>
      <c r="K52" s="488">
        <v>0</v>
      </c>
      <c r="L52" s="488">
        <v>0</v>
      </c>
      <c r="M52" s="488">
        <v>0</v>
      </c>
      <c r="N52" s="273">
        <f t="shared" si="0"/>
        <v>0</v>
      </c>
    </row>
    <row r="53" spans="1:14" ht="14.25" x14ac:dyDescent="0.2">
      <c r="A53" s="437">
        <v>2</v>
      </c>
      <c r="B53" s="438" t="s">
        <v>65</v>
      </c>
      <c r="C53" s="273">
        <v>0</v>
      </c>
      <c r="D53" s="487">
        <v>0</v>
      </c>
      <c r="E53" s="273">
        <v>0</v>
      </c>
      <c r="F53" s="487">
        <v>0</v>
      </c>
      <c r="G53" s="273">
        <v>0</v>
      </c>
      <c r="H53" s="487">
        <v>0</v>
      </c>
      <c r="I53" s="273">
        <f t="shared" si="10"/>
        <v>0</v>
      </c>
      <c r="J53" s="487">
        <f t="shared" si="10"/>
        <v>0</v>
      </c>
      <c r="K53" s="488">
        <v>0</v>
      </c>
      <c r="L53" s="488">
        <v>0</v>
      </c>
      <c r="M53" s="488">
        <v>0</v>
      </c>
      <c r="N53" s="273">
        <f t="shared" si="0"/>
        <v>0</v>
      </c>
    </row>
    <row r="54" spans="1:14" ht="14.25" x14ac:dyDescent="0.2">
      <c r="A54" s="437">
        <v>3</v>
      </c>
      <c r="B54" s="438" t="s">
        <v>66</v>
      </c>
      <c r="C54" s="273">
        <v>0</v>
      </c>
      <c r="D54" s="487">
        <v>0</v>
      </c>
      <c r="E54" s="273">
        <v>0</v>
      </c>
      <c r="F54" s="487">
        <v>0</v>
      </c>
      <c r="G54" s="273">
        <v>0</v>
      </c>
      <c r="H54" s="487">
        <v>0</v>
      </c>
      <c r="I54" s="273">
        <f t="shared" si="10"/>
        <v>0</v>
      </c>
      <c r="J54" s="487">
        <f t="shared" si="10"/>
        <v>0</v>
      </c>
      <c r="K54" s="488">
        <v>0</v>
      </c>
      <c r="L54" s="488">
        <v>0</v>
      </c>
      <c r="M54" s="488">
        <v>0</v>
      </c>
      <c r="N54" s="273">
        <f t="shared" si="0"/>
        <v>0</v>
      </c>
    </row>
    <row r="55" spans="1:14" ht="15" x14ac:dyDescent="0.25">
      <c r="A55" s="435"/>
      <c r="B55" s="436" t="s">
        <v>67</v>
      </c>
      <c r="C55" s="440">
        <f t="shared" ref="C55:K55" si="11">SUM(C52:C54)</f>
        <v>0</v>
      </c>
      <c r="D55" s="440">
        <f t="shared" si="11"/>
        <v>0</v>
      </c>
      <c r="E55" s="440">
        <f t="shared" si="11"/>
        <v>0</v>
      </c>
      <c r="F55" s="440">
        <f t="shared" si="11"/>
        <v>0</v>
      </c>
      <c r="G55" s="440">
        <f t="shared" si="11"/>
        <v>0</v>
      </c>
      <c r="H55" s="440">
        <f t="shared" si="11"/>
        <v>0</v>
      </c>
      <c r="I55" s="440">
        <f t="shared" si="11"/>
        <v>0</v>
      </c>
      <c r="J55" s="489">
        <f t="shared" si="11"/>
        <v>0</v>
      </c>
      <c r="K55" s="491">
        <f t="shared" si="11"/>
        <v>0</v>
      </c>
      <c r="L55" s="491">
        <f>SUM(L52:L54)</f>
        <v>0</v>
      </c>
      <c r="M55" s="491">
        <f>SUM(M52:M54)</f>
        <v>0</v>
      </c>
      <c r="N55" s="440">
        <f t="shared" si="0"/>
        <v>0</v>
      </c>
    </row>
    <row r="56" spans="1:14" ht="15" x14ac:dyDescent="0.25">
      <c r="A56" s="435" t="s">
        <v>579</v>
      </c>
      <c r="B56" s="436" t="s">
        <v>69</v>
      </c>
      <c r="C56" s="440">
        <v>0</v>
      </c>
      <c r="D56" s="489">
        <v>0</v>
      </c>
      <c r="E56" s="440">
        <v>0</v>
      </c>
      <c r="F56" s="489">
        <v>0</v>
      </c>
      <c r="G56" s="440">
        <v>0</v>
      </c>
      <c r="H56" s="489">
        <v>0</v>
      </c>
      <c r="I56" s="273">
        <f>C56+E56-G56</f>
        <v>0</v>
      </c>
      <c r="J56" s="487">
        <f>D56+F56-H56</f>
        <v>0</v>
      </c>
      <c r="K56" s="488">
        <v>0</v>
      </c>
      <c r="L56" s="491">
        <v>0</v>
      </c>
      <c r="M56" s="491">
        <v>0</v>
      </c>
      <c r="N56" s="273">
        <f t="shared" si="0"/>
        <v>0</v>
      </c>
    </row>
    <row r="57" spans="1:14" ht="15" x14ac:dyDescent="0.25">
      <c r="A57" s="435"/>
      <c r="B57" s="436" t="s">
        <v>70</v>
      </c>
      <c r="C57" s="440">
        <f>SUM(C56)</f>
        <v>0</v>
      </c>
      <c r="D57" s="489">
        <f t="shared" ref="D57:M57" si="12">SUM(D56)</f>
        <v>0</v>
      </c>
      <c r="E57" s="440">
        <f t="shared" si="12"/>
        <v>0</v>
      </c>
      <c r="F57" s="489">
        <f t="shared" si="12"/>
        <v>0</v>
      </c>
      <c r="G57" s="440">
        <f t="shared" si="12"/>
        <v>0</v>
      </c>
      <c r="H57" s="489">
        <f t="shared" si="12"/>
        <v>0</v>
      </c>
      <c r="I57" s="440">
        <f t="shared" si="12"/>
        <v>0</v>
      </c>
      <c r="J57" s="489">
        <f t="shared" si="12"/>
        <v>0</v>
      </c>
      <c r="K57" s="490">
        <f t="shared" si="12"/>
        <v>0</v>
      </c>
      <c r="L57" s="491">
        <f t="shared" si="12"/>
        <v>0</v>
      </c>
      <c r="M57" s="491">
        <f t="shared" si="12"/>
        <v>0</v>
      </c>
      <c r="N57" s="440">
        <f t="shared" si="0"/>
        <v>0</v>
      </c>
    </row>
    <row r="58" spans="1:14" ht="15" x14ac:dyDescent="0.25">
      <c r="A58" s="435" t="s">
        <v>141</v>
      </c>
      <c r="B58" s="436" t="s">
        <v>72</v>
      </c>
      <c r="C58" s="440"/>
      <c r="D58" s="489"/>
      <c r="E58" s="440"/>
      <c r="F58" s="489"/>
      <c r="G58" s="440"/>
      <c r="H58" s="489"/>
      <c r="I58" s="440"/>
      <c r="J58" s="489"/>
      <c r="K58" s="488"/>
      <c r="L58" s="491"/>
      <c r="M58" s="491"/>
      <c r="N58" s="273"/>
    </row>
    <row r="59" spans="1:14" ht="14.25" x14ac:dyDescent="0.2">
      <c r="A59" s="437">
        <v>1</v>
      </c>
      <c r="B59" s="438" t="s">
        <v>73</v>
      </c>
      <c r="C59" s="273">
        <v>0</v>
      </c>
      <c r="D59" s="487">
        <v>0</v>
      </c>
      <c r="E59" s="273">
        <v>0</v>
      </c>
      <c r="F59" s="487">
        <v>0</v>
      </c>
      <c r="G59" s="273">
        <v>0</v>
      </c>
      <c r="H59" s="487">
        <v>0</v>
      </c>
      <c r="I59" s="273">
        <f t="shared" ref="I59:J62" si="13">C59+E59-G59</f>
        <v>0</v>
      </c>
      <c r="J59" s="487">
        <f t="shared" si="13"/>
        <v>0</v>
      </c>
      <c r="K59" s="488">
        <v>0</v>
      </c>
      <c r="L59" s="488">
        <v>0</v>
      </c>
      <c r="M59" s="488">
        <v>0</v>
      </c>
      <c r="N59" s="273">
        <f t="shared" si="0"/>
        <v>0</v>
      </c>
    </row>
    <row r="60" spans="1:14" ht="14.25" x14ac:dyDescent="0.2">
      <c r="A60" s="437">
        <v>2</v>
      </c>
      <c r="B60" s="438" t="s">
        <v>74</v>
      </c>
      <c r="C60" s="273">
        <v>0</v>
      </c>
      <c r="D60" s="487">
        <v>0</v>
      </c>
      <c r="E60" s="273">
        <v>0</v>
      </c>
      <c r="F60" s="487">
        <v>0</v>
      </c>
      <c r="G60" s="273">
        <v>0</v>
      </c>
      <c r="H60" s="487">
        <v>0</v>
      </c>
      <c r="I60" s="273">
        <f t="shared" si="13"/>
        <v>0</v>
      </c>
      <c r="J60" s="487">
        <f t="shared" si="13"/>
        <v>0</v>
      </c>
      <c r="K60" s="488">
        <v>0</v>
      </c>
      <c r="L60" s="488">
        <v>0</v>
      </c>
      <c r="M60" s="488">
        <v>0</v>
      </c>
      <c r="N60" s="273">
        <f t="shared" si="0"/>
        <v>0</v>
      </c>
    </row>
    <row r="61" spans="1:14" ht="14.25" x14ac:dyDescent="0.2">
      <c r="A61" s="437">
        <v>3</v>
      </c>
      <c r="B61" s="438" t="s">
        <v>75</v>
      </c>
      <c r="C61" s="273">
        <v>0</v>
      </c>
      <c r="D61" s="487">
        <v>0</v>
      </c>
      <c r="E61" s="273">
        <v>0</v>
      </c>
      <c r="F61" s="487">
        <v>0</v>
      </c>
      <c r="G61" s="273">
        <v>0</v>
      </c>
      <c r="H61" s="487">
        <v>0</v>
      </c>
      <c r="I61" s="273">
        <f t="shared" si="13"/>
        <v>0</v>
      </c>
      <c r="J61" s="487">
        <f t="shared" si="13"/>
        <v>0</v>
      </c>
      <c r="K61" s="488">
        <v>0</v>
      </c>
      <c r="L61" s="488">
        <v>0</v>
      </c>
      <c r="M61" s="488">
        <v>0</v>
      </c>
      <c r="N61" s="273">
        <f t="shared" si="0"/>
        <v>0</v>
      </c>
    </row>
    <row r="62" spans="1:14" ht="14.25" x14ac:dyDescent="0.2">
      <c r="A62" s="437">
        <v>4</v>
      </c>
      <c r="B62" s="438" t="s">
        <v>76</v>
      </c>
      <c r="C62" s="273">
        <v>0</v>
      </c>
      <c r="D62" s="487">
        <v>0</v>
      </c>
      <c r="E62" s="273">
        <v>0</v>
      </c>
      <c r="F62" s="487">
        <v>0</v>
      </c>
      <c r="G62" s="273">
        <v>0</v>
      </c>
      <c r="H62" s="487">
        <v>0</v>
      </c>
      <c r="I62" s="273">
        <f t="shared" si="13"/>
        <v>0</v>
      </c>
      <c r="J62" s="487">
        <f t="shared" si="13"/>
        <v>0</v>
      </c>
      <c r="K62" s="488">
        <v>0</v>
      </c>
      <c r="L62" s="488">
        <v>0</v>
      </c>
      <c r="M62" s="488">
        <v>0</v>
      </c>
      <c r="N62" s="273">
        <f t="shared" si="0"/>
        <v>0</v>
      </c>
    </row>
    <row r="63" spans="1:14" ht="15" x14ac:dyDescent="0.25">
      <c r="A63" s="435"/>
      <c r="B63" s="436" t="s">
        <v>251</v>
      </c>
      <c r="C63" s="440">
        <f>SUM(C59:C62)</f>
        <v>0</v>
      </c>
      <c r="D63" s="440">
        <f t="shared" ref="D63:J63" si="14">SUM(D59:D62)</f>
        <v>0</v>
      </c>
      <c r="E63" s="440">
        <f t="shared" si="14"/>
        <v>0</v>
      </c>
      <c r="F63" s="440">
        <f t="shared" si="14"/>
        <v>0</v>
      </c>
      <c r="G63" s="440">
        <f t="shared" si="14"/>
        <v>0</v>
      </c>
      <c r="H63" s="440">
        <f t="shared" si="14"/>
        <v>0</v>
      </c>
      <c r="I63" s="440">
        <f t="shared" si="14"/>
        <v>0</v>
      </c>
      <c r="J63" s="489">
        <f t="shared" si="14"/>
        <v>0</v>
      </c>
      <c r="K63" s="491">
        <f>SUM(K59:K62)</f>
        <v>0</v>
      </c>
      <c r="L63" s="491">
        <f t="shared" ref="L63:M63" si="15">SUM(L59:L62)</f>
        <v>0</v>
      </c>
      <c r="M63" s="491">
        <f t="shared" si="15"/>
        <v>0</v>
      </c>
      <c r="N63" s="440">
        <f t="shared" si="0"/>
        <v>0</v>
      </c>
    </row>
    <row r="64" spans="1:14" ht="15" x14ac:dyDescent="0.25">
      <c r="A64" s="435" t="s">
        <v>142</v>
      </c>
      <c r="B64" s="436" t="s">
        <v>79</v>
      </c>
      <c r="C64" s="440"/>
      <c r="D64" s="440"/>
      <c r="E64" s="440"/>
      <c r="F64" s="440"/>
      <c r="G64" s="440"/>
      <c r="H64" s="440"/>
      <c r="I64" s="440"/>
      <c r="J64" s="489"/>
      <c r="K64" s="491"/>
      <c r="L64" s="491"/>
      <c r="M64" s="491"/>
      <c r="N64" s="440"/>
    </row>
    <row r="65" spans="1:14" ht="14.25" x14ac:dyDescent="0.2">
      <c r="A65" s="437">
        <v>1</v>
      </c>
      <c r="B65" s="438" t="s">
        <v>80</v>
      </c>
      <c r="C65" s="273">
        <v>0</v>
      </c>
      <c r="D65" s="273">
        <v>0</v>
      </c>
      <c r="E65" s="273">
        <v>0</v>
      </c>
      <c r="F65" s="273">
        <v>0</v>
      </c>
      <c r="G65" s="273">
        <v>0</v>
      </c>
      <c r="H65" s="273">
        <v>0</v>
      </c>
      <c r="I65" s="273">
        <f t="shared" ref="I65:J67" si="16">C65+E65-G65</f>
        <v>0</v>
      </c>
      <c r="J65" s="487">
        <f t="shared" si="16"/>
        <v>0</v>
      </c>
      <c r="K65" s="488">
        <v>0</v>
      </c>
      <c r="L65" s="488">
        <v>0</v>
      </c>
      <c r="M65" s="488">
        <v>0</v>
      </c>
      <c r="N65" s="273">
        <f t="shared" si="0"/>
        <v>0</v>
      </c>
    </row>
    <row r="66" spans="1:14" ht="14.25" x14ac:dyDescent="0.2">
      <c r="A66" s="437">
        <v>2</v>
      </c>
      <c r="B66" s="438" t="s">
        <v>81</v>
      </c>
      <c r="C66" s="273">
        <v>0</v>
      </c>
      <c r="D66" s="273">
        <v>0</v>
      </c>
      <c r="E66" s="273">
        <v>0</v>
      </c>
      <c r="F66" s="273">
        <v>0</v>
      </c>
      <c r="G66" s="273">
        <v>0</v>
      </c>
      <c r="H66" s="273">
        <v>0</v>
      </c>
      <c r="I66" s="273">
        <f>C66+E66-G66</f>
        <v>0</v>
      </c>
      <c r="J66" s="487">
        <f>D66+F66-H66</f>
        <v>0</v>
      </c>
      <c r="K66" s="488">
        <v>0</v>
      </c>
      <c r="L66" s="488">
        <v>0</v>
      </c>
      <c r="M66" s="488">
        <v>0</v>
      </c>
      <c r="N66" s="273">
        <f t="shared" si="0"/>
        <v>0</v>
      </c>
    </row>
    <row r="67" spans="1:14" ht="15" x14ac:dyDescent="0.25">
      <c r="A67" s="435"/>
      <c r="B67" s="436" t="s">
        <v>542</v>
      </c>
      <c r="C67" s="440">
        <f t="shared" ref="C67:H67" si="17">SUM(C65:C66)</f>
        <v>0</v>
      </c>
      <c r="D67" s="440">
        <f t="shared" si="17"/>
        <v>0</v>
      </c>
      <c r="E67" s="440">
        <f t="shared" si="17"/>
        <v>0</v>
      </c>
      <c r="F67" s="440">
        <f t="shared" si="17"/>
        <v>0</v>
      </c>
      <c r="G67" s="440">
        <f t="shared" si="17"/>
        <v>0</v>
      </c>
      <c r="H67" s="440">
        <f t="shared" si="17"/>
        <v>0</v>
      </c>
      <c r="I67" s="440">
        <f t="shared" si="16"/>
        <v>0</v>
      </c>
      <c r="J67" s="489">
        <f t="shared" si="16"/>
        <v>0</v>
      </c>
      <c r="K67" s="440">
        <f>SUM(K65:K66)</f>
        <v>0</v>
      </c>
      <c r="L67" s="440">
        <f>SUM(L65:L66)</f>
        <v>0</v>
      </c>
      <c r="M67" s="440">
        <f>SUM(M65:M66)</f>
        <v>0</v>
      </c>
      <c r="N67" s="440">
        <f t="shared" si="0"/>
        <v>0</v>
      </c>
    </row>
    <row r="68" spans="1:14" s="318" customFormat="1" ht="15.75" x14ac:dyDescent="0.25">
      <c r="A68" s="379"/>
      <c r="B68" s="377" t="s">
        <v>227</v>
      </c>
      <c r="C68" s="294">
        <f t="shared" ref="C68:M68" si="18">SUM(C50+C55+C57+C63+C67)</f>
        <v>12643</v>
      </c>
      <c r="D68" s="474">
        <f t="shared" si="18"/>
        <v>17591.689998000002</v>
      </c>
      <c r="E68" s="294">
        <f t="shared" si="18"/>
        <v>738</v>
      </c>
      <c r="F68" s="474">
        <f t="shared" si="18"/>
        <v>2282.3599999999997</v>
      </c>
      <c r="G68" s="294">
        <f t="shared" si="18"/>
        <v>368</v>
      </c>
      <c r="H68" s="294">
        <f t="shared" si="18"/>
        <v>453.9</v>
      </c>
      <c r="I68" s="294">
        <f t="shared" si="18"/>
        <v>13013</v>
      </c>
      <c r="J68" s="474">
        <f t="shared" si="18"/>
        <v>19420.149998000001</v>
      </c>
      <c r="K68" s="493">
        <f t="shared" si="18"/>
        <v>4311</v>
      </c>
      <c r="L68" s="464">
        <f t="shared" si="18"/>
        <v>5534</v>
      </c>
      <c r="M68" s="464">
        <f t="shared" si="18"/>
        <v>3168</v>
      </c>
      <c r="N68" s="440">
        <f t="shared" si="0"/>
        <v>13013</v>
      </c>
    </row>
    <row r="69" spans="1:14" ht="14.25" hidden="1" x14ac:dyDescent="0.2">
      <c r="A69" s="494">
        <v>1</v>
      </c>
      <c r="B69" s="495" t="s">
        <v>580</v>
      </c>
      <c r="C69" s="496">
        <v>0</v>
      </c>
      <c r="D69" s="497">
        <v>0</v>
      </c>
      <c r="E69" s="496">
        <v>0</v>
      </c>
      <c r="F69" s="497">
        <v>0</v>
      </c>
      <c r="G69" s="496">
        <v>0</v>
      </c>
      <c r="H69" s="497">
        <v>0</v>
      </c>
      <c r="I69" s="496">
        <v>0</v>
      </c>
      <c r="J69" s="497">
        <v>0</v>
      </c>
      <c r="N69" s="273">
        <f t="shared" si="0"/>
        <v>0</v>
      </c>
    </row>
    <row r="70" spans="1:14" ht="14.25" hidden="1" x14ac:dyDescent="0.2">
      <c r="A70" s="494">
        <v>2</v>
      </c>
      <c r="B70" s="495" t="s">
        <v>581</v>
      </c>
      <c r="C70" s="496">
        <v>0</v>
      </c>
      <c r="D70" s="497">
        <v>0</v>
      </c>
      <c r="E70" s="496">
        <v>0</v>
      </c>
      <c r="F70" s="497">
        <v>0</v>
      </c>
      <c r="G70" s="496">
        <v>0</v>
      </c>
      <c r="H70" s="497">
        <v>0</v>
      </c>
      <c r="I70" s="496">
        <v>0</v>
      </c>
      <c r="J70" s="497">
        <v>0</v>
      </c>
      <c r="N70" s="273">
        <f t="shared" si="0"/>
        <v>0</v>
      </c>
    </row>
    <row r="71" spans="1:14" ht="14.25" hidden="1" x14ac:dyDescent="0.2">
      <c r="A71" s="494">
        <v>3</v>
      </c>
      <c r="B71" s="495" t="s">
        <v>582</v>
      </c>
      <c r="C71" s="496">
        <v>0</v>
      </c>
      <c r="D71" s="497">
        <v>0</v>
      </c>
      <c r="E71" s="496">
        <v>0</v>
      </c>
      <c r="F71" s="497">
        <v>0</v>
      </c>
      <c r="G71" s="496">
        <v>0</v>
      </c>
      <c r="H71" s="497">
        <v>0</v>
      </c>
      <c r="I71" s="496">
        <v>0</v>
      </c>
      <c r="J71" s="497">
        <v>0</v>
      </c>
      <c r="N71" s="273">
        <f t="shared" si="0"/>
        <v>0</v>
      </c>
    </row>
    <row r="72" spans="1:14" ht="14.25" hidden="1" x14ac:dyDescent="0.2">
      <c r="A72" s="494">
        <v>4</v>
      </c>
      <c r="B72" s="495" t="s">
        <v>583</v>
      </c>
      <c r="C72" s="496">
        <v>0</v>
      </c>
      <c r="D72" s="497">
        <v>0</v>
      </c>
      <c r="E72" s="496">
        <v>0</v>
      </c>
      <c r="F72" s="497">
        <v>0</v>
      </c>
      <c r="G72" s="496">
        <v>0</v>
      </c>
      <c r="H72" s="497">
        <v>0</v>
      </c>
      <c r="I72" s="496">
        <v>0</v>
      </c>
      <c r="J72" s="497">
        <v>0</v>
      </c>
      <c r="N72" s="273">
        <f t="shared" ref="N72:N79" si="19">K72+L72+M72</f>
        <v>0</v>
      </c>
    </row>
    <row r="73" spans="1:14" ht="14.25" hidden="1" x14ac:dyDescent="0.2">
      <c r="A73" s="494">
        <v>5</v>
      </c>
      <c r="B73" s="495" t="s">
        <v>584</v>
      </c>
      <c r="C73" s="496">
        <v>0</v>
      </c>
      <c r="D73" s="497">
        <v>0</v>
      </c>
      <c r="E73" s="496">
        <v>0</v>
      </c>
      <c r="F73" s="497">
        <v>0</v>
      </c>
      <c r="G73" s="496">
        <v>0</v>
      </c>
      <c r="H73" s="497">
        <v>0</v>
      </c>
      <c r="I73" s="496">
        <v>0</v>
      </c>
      <c r="J73" s="497">
        <v>0</v>
      </c>
      <c r="N73" s="273">
        <f t="shared" si="19"/>
        <v>0</v>
      </c>
    </row>
    <row r="74" spans="1:14" ht="14.25" hidden="1" x14ac:dyDescent="0.2">
      <c r="A74" s="494">
        <v>6</v>
      </c>
      <c r="B74" s="495" t="s">
        <v>585</v>
      </c>
      <c r="C74" s="496">
        <v>0</v>
      </c>
      <c r="D74" s="497">
        <v>0</v>
      </c>
      <c r="E74" s="496">
        <v>0</v>
      </c>
      <c r="F74" s="497">
        <v>0</v>
      </c>
      <c r="G74" s="496">
        <v>0</v>
      </c>
      <c r="H74" s="497">
        <v>0</v>
      </c>
      <c r="I74" s="496">
        <v>0</v>
      </c>
      <c r="J74" s="497">
        <v>0</v>
      </c>
      <c r="N74" s="273">
        <f t="shared" si="19"/>
        <v>0</v>
      </c>
    </row>
    <row r="75" spans="1:14" ht="14.25" hidden="1" x14ac:dyDescent="0.2">
      <c r="A75" s="494">
        <v>7</v>
      </c>
      <c r="B75" s="495" t="s">
        <v>586</v>
      </c>
      <c r="C75" s="496">
        <v>0</v>
      </c>
      <c r="D75" s="497">
        <v>0</v>
      </c>
      <c r="E75" s="496">
        <v>0</v>
      </c>
      <c r="F75" s="497">
        <v>0</v>
      </c>
      <c r="G75" s="496">
        <v>0</v>
      </c>
      <c r="H75" s="497">
        <v>0</v>
      </c>
      <c r="I75" s="496">
        <v>0</v>
      </c>
      <c r="J75" s="497">
        <v>0</v>
      </c>
      <c r="N75" s="273">
        <f t="shared" si="19"/>
        <v>0</v>
      </c>
    </row>
    <row r="76" spans="1:14" ht="14.25" hidden="1" x14ac:dyDescent="0.2">
      <c r="A76" s="494">
        <v>8</v>
      </c>
      <c r="B76" s="495" t="s">
        <v>587</v>
      </c>
      <c r="C76" s="496">
        <v>0</v>
      </c>
      <c r="D76" s="497">
        <v>0</v>
      </c>
      <c r="E76" s="496">
        <v>0</v>
      </c>
      <c r="F76" s="497">
        <v>0</v>
      </c>
      <c r="G76" s="496">
        <v>0</v>
      </c>
      <c r="H76" s="497">
        <v>0</v>
      </c>
      <c r="I76" s="496">
        <v>0</v>
      </c>
      <c r="J76" s="497">
        <v>0</v>
      </c>
      <c r="N76" s="273">
        <f t="shared" si="19"/>
        <v>0</v>
      </c>
    </row>
    <row r="77" spans="1:14" ht="14.25" hidden="1" x14ac:dyDescent="0.2">
      <c r="A77" s="494">
        <v>9</v>
      </c>
      <c r="B77" s="495" t="s">
        <v>278</v>
      </c>
      <c r="C77" s="496">
        <v>0</v>
      </c>
      <c r="D77" s="497">
        <v>0</v>
      </c>
      <c r="E77" s="496">
        <v>0</v>
      </c>
      <c r="F77" s="497">
        <v>0</v>
      </c>
      <c r="G77" s="496">
        <v>0</v>
      </c>
      <c r="H77" s="497">
        <v>0</v>
      </c>
      <c r="I77" s="496">
        <v>0</v>
      </c>
      <c r="J77" s="497">
        <v>0</v>
      </c>
      <c r="N77" s="273">
        <f t="shared" si="19"/>
        <v>0</v>
      </c>
    </row>
    <row r="78" spans="1:14" ht="14.25" hidden="1" x14ac:dyDescent="0.2">
      <c r="A78" s="494">
        <v>10</v>
      </c>
      <c r="B78" s="495" t="s">
        <v>588</v>
      </c>
      <c r="C78" s="496">
        <v>0</v>
      </c>
      <c r="D78" s="497">
        <v>0</v>
      </c>
      <c r="E78" s="496">
        <v>0</v>
      </c>
      <c r="F78" s="497">
        <v>0</v>
      </c>
      <c r="G78" s="496">
        <v>0</v>
      </c>
      <c r="H78" s="497">
        <v>0</v>
      </c>
      <c r="I78" s="496">
        <v>0</v>
      </c>
      <c r="J78" s="497">
        <v>0</v>
      </c>
      <c r="N78" s="273">
        <f t="shared" si="19"/>
        <v>0</v>
      </c>
    </row>
    <row r="79" spans="1:14" ht="14.25" hidden="1" x14ac:dyDescent="0.2">
      <c r="A79" s="494">
        <v>11</v>
      </c>
      <c r="B79" s="495" t="s">
        <v>589</v>
      </c>
      <c r="C79" s="496">
        <v>0</v>
      </c>
      <c r="D79" s="497">
        <v>0</v>
      </c>
      <c r="E79" s="496">
        <v>0</v>
      </c>
      <c r="F79" s="497">
        <v>0</v>
      </c>
      <c r="G79" s="496">
        <v>0</v>
      </c>
      <c r="H79" s="497">
        <v>0</v>
      </c>
      <c r="I79" s="496">
        <v>0</v>
      </c>
      <c r="J79" s="497">
        <v>0</v>
      </c>
      <c r="N79" s="273">
        <f t="shared" si="19"/>
        <v>0</v>
      </c>
    </row>
  </sheetData>
  <mergeCells count="10">
    <mergeCell ref="A50:B50"/>
    <mergeCell ref="A1:J1"/>
    <mergeCell ref="A2:N2"/>
    <mergeCell ref="A3:N3"/>
    <mergeCell ref="A5:A6"/>
    <mergeCell ref="B5:B6"/>
    <mergeCell ref="C5:D5"/>
    <mergeCell ref="E5:F5"/>
    <mergeCell ref="G5:H5"/>
    <mergeCell ref="I5:J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9"/>
  <sheetViews>
    <sheetView workbookViewId="0">
      <selection activeCell="P62" sqref="P62"/>
    </sheetView>
  </sheetViews>
  <sheetFormatPr defaultRowHeight="20.25" x14ac:dyDescent="0.3"/>
  <cols>
    <col min="1" max="1" width="8.5703125" style="499" customWidth="1"/>
    <col min="2" max="2" width="36" style="527" customWidth="1"/>
    <col min="3" max="3" width="11.5703125" style="499" customWidth="1"/>
    <col min="4" max="4" width="11.85546875" style="499" customWidth="1"/>
    <col min="5" max="5" width="13.42578125" style="499" customWidth="1"/>
    <col min="6" max="6" width="10.85546875" style="499" customWidth="1"/>
    <col min="7" max="7" width="11" style="499" customWidth="1"/>
    <col min="8" max="8" width="12.85546875" style="499" customWidth="1"/>
    <col min="9" max="10" width="11" style="528" customWidth="1"/>
    <col min="11" max="11" width="13" style="528" customWidth="1"/>
    <col min="12" max="12" width="8.7109375" style="499" customWidth="1"/>
    <col min="13" max="14" width="11.42578125" style="499" customWidth="1"/>
    <col min="15" max="16384" width="9.140625" style="499"/>
  </cols>
  <sheetData>
    <row r="1" spans="1:14" ht="27.75" customHeight="1" x14ac:dyDescent="0.25">
      <c r="A1" s="1199" t="s">
        <v>590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</row>
    <row r="2" spans="1:14" ht="23.25" x14ac:dyDescent="0.35">
      <c r="A2" s="1200" t="s">
        <v>591</v>
      </c>
      <c r="B2" s="1200"/>
      <c r="C2" s="1200"/>
      <c r="D2" s="1200"/>
      <c r="E2" s="1200"/>
      <c r="F2" s="1200"/>
      <c r="G2" s="1200"/>
      <c r="H2" s="1200"/>
      <c r="I2" s="1200"/>
      <c r="J2" s="1200"/>
      <c r="K2" s="1200"/>
      <c r="L2" s="500"/>
      <c r="M2" s="500"/>
      <c r="N2" s="500"/>
    </row>
    <row r="3" spans="1:14" ht="23.25" x14ac:dyDescent="0.35">
      <c r="A3" s="501"/>
      <c r="B3" s="502"/>
      <c r="C3" s="502"/>
      <c r="D3" s="502"/>
      <c r="E3" s="502"/>
      <c r="F3" s="502"/>
      <c r="G3" s="502"/>
      <c r="H3" s="502"/>
      <c r="I3" s="1201" t="s">
        <v>592</v>
      </c>
      <c r="J3" s="1201"/>
      <c r="K3" s="1201"/>
      <c r="L3" s="500"/>
      <c r="M3" s="500"/>
      <c r="N3" s="500"/>
    </row>
    <row r="4" spans="1:14" s="504" customFormat="1" ht="15.75" x14ac:dyDescent="0.25">
      <c r="A4" s="1202" t="s">
        <v>86</v>
      </c>
      <c r="B4" s="1203" t="s">
        <v>3</v>
      </c>
      <c r="C4" s="1204" t="s">
        <v>593</v>
      </c>
      <c r="D4" s="1204"/>
      <c r="E4" s="1204"/>
      <c r="F4" s="1204" t="s">
        <v>594</v>
      </c>
      <c r="G4" s="1204"/>
      <c r="H4" s="1204"/>
      <c r="I4" s="1204" t="s">
        <v>595</v>
      </c>
      <c r="J4" s="1204"/>
      <c r="K4" s="1204"/>
      <c r="L4" s="503"/>
      <c r="M4" s="503"/>
      <c r="N4" s="503"/>
    </row>
    <row r="5" spans="1:14" s="507" customFormat="1" ht="48" customHeight="1" x14ac:dyDescent="0.25">
      <c r="A5" s="1202"/>
      <c r="B5" s="1203"/>
      <c r="C5" s="505" t="s">
        <v>596</v>
      </c>
      <c r="D5" s="505" t="s">
        <v>597</v>
      </c>
      <c r="E5" s="505" t="s">
        <v>598</v>
      </c>
      <c r="F5" s="505" t="s">
        <v>596</v>
      </c>
      <c r="G5" s="505" t="s">
        <v>597</v>
      </c>
      <c r="H5" s="505" t="s">
        <v>598</v>
      </c>
      <c r="I5" s="505" t="s">
        <v>596</v>
      </c>
      <c r="J5" s="505" t="s">
        <v>597</v>
      </c>
      <c r="K5" s="505" t="s">
        <v>599</v>
      </c>
      <c r="L5" s="506"/>
      <c r="M5" s="506"/>
      <c r="N5" s="506"/>
    </row>
    <row r="6" spans="1:14" ht="15" hidden="1" x14ac:dyDescent="0.2">
      <c r="A6" s="508"/>
      <c r="B6" s="509"/>
      <c r="C6" s="510"/>
      <c r="D6" s="510"/>
      <c r="E6" s="510"/>
      <c r="F6" s="510"/>
      <c r="G6" s="510"/>
      <c r="H6" s="510"/>
      <c r="I6" s="510"/>
      <c r="J6" s="510"/>
      <c r="K6" s="510"/>
      <c r="L6" s="500"/>
      <c r="M6" s="500"/>
      <c r="N6" s="500"/>
    </row>
    <row r="7" spans="1:14" s="515" customFormat="1" ht="18" x14ac:dyDescent="0.25">
      <c r="A7" s="511" t="s">
        <v>13</v>
      </c>
      <c r="B7" s="512" t="s">
        <v>14</v>
      </c>
      <c r="C7" s="513"/>
      <c r="D7" s="513"/>
      <c r="E7" s="513"/>
      <c r="F7" s="513"/>
      <c r="G7" s="513"/>
      <c r="H7" s="513"/>
      <c r="I7" s="513"/>
      <c r="J7" s="513"/>
      <c r="K7" s="513"/>
      <c r="L7" s="514"/>
      <c r="M7" s="514"/>
      <c r="N7" s="514"/>
    </row>
    <row r="8" spans="1:14" s="68" customFormat="1" ht="17.100000000000001" customHeight="1" x14ac:dyDescent="0.25">
      <c r="A8" s="516">
        <v>1</v>
      </c>
      <c r="B8" s="517" t="s">
        <v>15</v>
      </c>
      <c r="C8" s="95">
        <v>525</v>
      </c>
      <c r="D8" s="95">
        <v>37486.61</v>
      </c>
      <c r="E8" s="95">
        <v>2618.3000000000002</v>
      </c>
      <c r="F8" s="95">
        <v>1566</v>
      </c>
      <c r="G8" s="95">
        <v>93870</v>
      </c>
      <c r="H8" s="95">
        <v>30309</v>
      </c>
      <c r="I8" s="95">
        <v>986</v>
      </c>
      <c r="J8" s="95">
        <v>715.85</v>
      </c>
      <c r="K8" s="95">
        <v>175.19</v>
      </c>
      <c r="L8" s="500"/>
      <c r="M8" s="500"/>
      <c r="N8" s="500"/>
    </row>
    <row r="9" spans="1:14" s="68" customFormat="1" ht="17.100000000000001" customHeight="1" x14ac:dyDescent="0.25">
      <c r="A9" s="516">
        <v>2</v>
      </c>
      <c r="B9" s="517" t="s">
        <v>16</v>
      </c>
      <c r="C9" s="95">
        <v>29</v>
      </c>
      <c r="D9" s="95">
        <v>287</v>
      </c>
      <c r="E9" s="95">
        <v>81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500"/>
      <c r="M9" s="500"/>
      <c r="N9" s="500"/>
    </row>
    <row r="10" spans="1:14" s="68" customFormat="1" ht="17.100000000000001" customHeight="1" x14ac:dyDescent="0.25">
      <c r="A10" s="516">
        <v>3</v>
      </c>
      <c r="B10" s="517" t="s">
        <v>17</v>
      </c>
      <c r="C10" s="95">
        <v>122</v>
      </c>
      <c r="D10" s="95">
        <v>17236</v>
      </c>
      <c r="E10" s="95">
        <v>3214</v>
      </c>
      <c r="F10" s="95">
        <v>524</v>
      </c>
      <c r="G10" s="95">
        <v>5423</v>
      </c>
      <c r="H10" s="95">
        <v>526</v>
      </c>
      <c r="I10" s="95">
        <v>1569</v>
      </c>
      <c r="J10" s="95">
        <v>1647</v>
      </c>
      <c r="K10" s="95">
        <v>178</v>
      </c>
      <c r="L10" s="500"/>
      <c r="M10" s="500"/>
      <c r="N10" s="500"/>
    </row>
    <row r="11" spans="1:14" s="68" customFormat="1" ht="17.100000000000001" customHeight="1" x14ac:dyDescent="0.25">
      <c r="A11" s="516">
        <v>4</v>
      </c>
      <c r="B11" s="517" t="s">
        <v>18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500"/>
      <c r="M11" s="500"/>
      <c r="N11" s="500"/>
    </row>
    <row r="12" spans="1:14" s="504" customFormat="1" ht="17.100000000000001" customHeight="1" x14ac:dyDescent="0.25">
      <c r="A12" s="518"/>
      <c r="B12" s="519" t="s">
        <v>19</v>
      </c>
      <c r="C12" s="97">
        <f t="shared" ref="C12:K12" si="0">SUM(C8:C11)</f>
        <v>676</v>
      </c>
      <c r="D12" s="97">
        <f t="shared" si="0"/>
        <v>55009.61</v>
      </c>
      <c r="E12" s="97">
        <f t="shared" si="0"/>
        <v>5913.3</v>
      </c>
      <c r="F12" s="97">
        <f t="shared" si="0"/>
        <v>2090</v>
      </c>
      <c r="G12" s="97">
        <f t="shared" si="0"/>
        <v>99293</v>
      </c>
      <c r="H12" s="97">
        <f t="shared" si="0"/>
        <v>30835</v>
      </c>
      <c r="I12" s="97">
        <f t="shared" si="0"/>
        <v>2555</v>
      </c>
      <c r="J12" s="97">
        <f t="shared" si="0"/>
        <v>2362.85</v>
      </c>
      <c r="K12" s="97">
        <f t="shared" si="0"/>
        <v>353.19</v>
      </c>
      <c r="L12" s="503"/>
      <c r="M12" s="503"/>
      <c r="N12" s="503"/>
    </row>
    <row r="13" spans="1:14" ht="17.100000000000001" customHeight="1" x14ac:dyDescent="0.25">
      <c r="A13" s="518" t="s">
        <v>20</v>
      </c>
      <c r="B13" s="519" t="s">
        <v>139</v>
      </c>
      <c r="C13" s="95"/>
      <c r="D13" s="95"/>
      <c r="E13" s="95"/>
      <c r="F13" s="95"/>
      <c r="G13" s="95"/>
      <c r="H13" s="95"/>
      <c r="I13" s="95"/>
      <c r="J13" s="95"/>
      <c r="K13" s="95"/>
      <c r="L13" s="500"/>
      <c r="M13" s="500"/>
      <c r="N13" s="500"/>
    </row>
    <row r="14" spans="1:14" s="68" customFormat="1" ht="17.100000000000001" customHeight="1" x14ac:dyDescent="0.25">
      <c r="A14" s="516">
        <v>5</v>
      </c>
      <c r="B14" s="517" t="s">
        <v>22</v>
      </c>
      <c r="C14" s="95">
        <v>143</v>
      </c>
      <c r="D14" s="95">
        <v>40.119999999999997</v>
      </c>
      <c r="E14" s="95">
        <v>4.37</v>
      </c>
      <c r="F14" s="95">
        <v>147</v>
      </c>
      <c r="G14" s="95">
        <v>5313</v>
      </c>
      <c r="H14" s="95">
        <v>28.6</v>
      </c>
      <c r="I14" s="95">
        <v>3238</v>
      </c>
      <c r="J14" s="95">
        <v>256.58</v>
      </c>
      <c r="K14" s="95">
        <v>6.8000000000000005E-2</v>
      </c>
      <c r="L14" s="500"/>
      <c r="M14" s="500"/>
      <c r="N14" s="500"/>
    </row>
    <row r="15" spans="1:14" s="68" customFormat="1" ht="17.100000000000001" customHeight="1" x14ac:dyDescent="0.25">
      <c r="A15" s="516">
        <v>6</v>
      </c>
      <c r="B15" s="517" t="s">
        <v>23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500"/>
      <c r="M15" s="500"/>
      <c r="N15" s="500"/>
    </row>
    <row r="16" spans="1:14" s="68" customFormat="1" ht="17.100000000000001" customHeight="1" x14ac:dyDescent="0.25">
      <c r="A16" s="516">
        <v>7</v>
      </c>
      <c r="B16" s="517" t="s">
        <v>24</v>
      </c>
      <c r="C16" s="95">
        <v>5</v>
      </c>
      <c r="D16" s="95">
        <v>25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500"/>
      <c r="M16" s="500"/>
      <c r="N16" s="500"/>
    </row>
    <row r="17" spans="1:14" s="68" customFormat="1" ht="17.100000000000001" customHeight="1" x14ac:dyDescent="0.25">
      <c r="A17" s="516">
        <v>8</v>
      </c>
      <c r="B17" s="517" t="s">
        <v>25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500"/>
      <c r="M17" s="500"/>
      <c r="N17" s="500"/>
    </row>
    <row r="18" spans="1:14" s="68" customFormat="1" ht="17.100000000000001" customHeight="1" x14ac:dyDescent="0.25">
      <c r="A18" s="516">
        <v>9</v>
      </c>
      <c r="B18" s="517" t="s">
        <v>26</v>
      </c>
      <c r="C18" s="95">
        <v>35</v>
      </c>
      <c r="D18" s="95">
        <v>1925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500"/>
      <c r="M18" s="500"/>
      <c r="N18" s="500"/>
    </row>
    <row r="19" spans="1:14" s="68" customFormat="1" ht="17.100000000000001" customHeight="1" x14ac:dyDescent="0.25">
      <c r="A19" s="516">
        <v>10</v>
      </c>
      <c r="B19" s="517" t="s">
        <v>27</v>
      </c>
      <c r="C19" s="95">
        <v>9</v>
      </c>
      <c r="D19" s="95">
        <v>135.5</v>
      </c>
      <c r="E19" s="95">
        <v>12.5</v>
      </c>
      <c r="F19" s="95">
        <v>5</v>
      </c>
      <c r="G19" s="95">
        <v>14843</v>
      </c>
      <c r="H19" s="95">
        <v>0</v>
      </c>
      <c r="I19" s="95">
        <v>13</v>
      </c>
      <c r="J19" s="95">
        <v>35.299999999999997</v>
      </c>
      <c r="K19" s="95">
        <v>0</v>
      </c>
      <c r="L19" s="500"/>
      <c r="M19" s="500"/>
      <c r="N19" s="500"/>
    </row>
    <row r="20" spans="1:14" s="68" customFormat="1" ht="17.100000000000001" customHeight="1" x14ac:dyDescent="0.25">
      <c r="A20" s="516">
        <v>11</v>
      </c>
      <c r="B20" s="517" t="s">
        <v>28</v>
      </c>
      <c r="C20" s="95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500"/>
      <c r="M20" s="500"/>
      <c r="N20" s="500"/>
    </row>
    <row r="21" spans="1:14" s="68" customFormat="1" ht="17.100000000000001" customHeight="1" x14ac:dyDescent="0.25">
      <c r="A21" s="516">
        <v>12</v>
      </c>
      <c r="B21" s="517" t="s">
        <v>29</v>
      </c>
      <c r="C21" s="95">
        <v>75</v>
      </c>
      <c r="D21" s="95">
        <v>3510</v>
      </c>
      <c r="E21" s="95">
        <v>1235</v>
      </c>
      <c r="F21" s="95">
        <v>6</v>
      </c>
      <c r="G21" s="95">
        <v>600</v>
      </c>
      <c r="H21" s="95">
        <v>0</v>
      </c>
      <c r="I21" s="95">
        <v>40</v>
      </c>
      <c r="J21" s="95">
        <v>35.119999999999997</v>
      </c>
      <c r="K21" s="95">
        <v>5.5</v>
      </c>
      <c r="L21" s="500"/>
      <c r="M21" s="500"/>
      <c r="N21" s="500"/>
    </row>
    <row r="22" spans="1:14" s="521" customFormat="1" ht="17.100000000000001" customHeight="1" x14ac:dyDescent="0.4">
      <c r="A22" s="518"/>
      <c r="B22" s="519" t="s">
        <v>30</v>
      </c>
      <c r="C22" s="90">
        <f t="shared" ref="C22:K22" si="1">SUM(C14:C21)</f>
        <v>267</v>
      </c>
      <c r="D22" s="90">
        <f t="shared" si="1"/>
        <v>5635.62</v>
      </c>
      <c r="E22" s="90">
        <f t="shared" si="1"/>
        <v>1251.8699999999999</v>
      </c>
      <c r="F22" s="90">
        <f t="shared" si="1"/>
        <v>158</v>
      </c>
      <c r="G22" s="90">
        <f t="shared" si="1"/>
        <v>20756</v>
      </c>
      <c r="H22" s="90">
        <f t="shared" si="1"/>
        <v>28.6</v>
      </c>
      <c r="I22" s="90">
        <f t="shared" si="1"/>
        <v>3291</v>
      </c>
      <c r="J22" s="90">
        <f t="shared" si="1"/>
        <v>327</v>
      </c>
      <c r="K22" s="90">
        <f t="shared" si="1"/>
        <v>5.5679999999999996</v>
      </c>
      <c r="L22" s="520"/>
      <c r="M22" s="520"/>
      <c r="N22" s="520"/>
    </row>
    <row r="23" spans="1:14" ht="17.100000000000001" customHeight="1" x14ac:dyDescent="0.25">
      <c r="A23" s="516" t="s">
        <v>31</v>
      </c>
      <c r="B23" s="517" t="s">
        <v>32</v>
      </c>
      <c r="C23" s="95"/>
      <c r="D23" s="95"/>
      <c r="E23" s="95"/>
      <c r="F23" s="95"/>
      <c r="G23" s="95"/>
      <c r="H23" s="95"/>
      <c r="I23" s="95"/>
      <c r="J23" s="95"/>
      <c r="K23" s="95"/>
      <c r="L23" s="500"/>
      <c r="M23" s="500"/>
      <c r="N23" s="500"/>
    </row>
    <row r="24" spans="1:14" s="68" customFormat="1" ht="17.100000000000001" customHeight="1" x14ac:dyDescent="0.25">
      <c r="A24" s="516">
        <v>13</v>
      </c>
      <c r="B24" s="517" t="s">
        <v>33</v>
      </c>
      <c r="C24" s="95">
        <v>9</v>
      </c>
      <c r="D24" s="95">
        <v>84.28</v>
      </c>
      <c r="E24" s="95">
        <v>37.85</v>
      </c>
      <c r="F24" s="95">
        <v>9</v>
      </c>
      <c r="G24" s="95">
        <v>628.16</v>
      </c>
      <c r="H24" s="95">
        <v>6.55</v>
      </c>
      <c r="I24" s="95">
        <v>0</v>
      </c>
      <c r="J24" s="95">
        <v>0</v>
      </c>
      <c r="K24" s="95">
        <v>0</v>
      </c>
      <c r="L24" s="500"/>
      <c r="M24" s="500"/>
      <c r="N24" s="500"/>
    </row>
    <row r="25" spans="1:14" s="68" customFormat="1" ht="17.100000000000001" customHeight="1" x14ac:dyDescent="0.25">
      <c r="A25" s="516">
        <v>14</v>
      </c>
      <c r="B25" s="517" t="s">
        <v>34</v>
      </c>
      <c r="C25" s="93">
        <v>201</v>
      </c>
      <c r="D25" s="93">
        <v>11517.58</v>
      </c>
      <c r="E25" s="93">
        <v>263.60000000000002</v>
      </c>
      <c r="F25" s="93">
        <v>27</v>
      </c>
      <c r="G25" s="93">
        <v>3706.45</v>
      </c>
      <c r="H25" s="93">
        <v>23</v>
      </c>
      <c r="I25" s="93">
        <v>0</v>
      </c>
      <c r="J25" s="93">
        <v>0</v>
      </c>
      <c r="K25" s="93">
        <v>0</v>
      </c>
      <c r="L25" s="500"/>
      <c r="M25" s="500"/>
      <c r="N25" s="500"/>
    </row>
    <row r="26" spans="1:14" s="68" customFormat="1" ht="17.100000000000001" customHeight="1" x14ac:dyDescent="0.25">
      <c r="A26" s="516">
        <v>15</v>
      </c>
      <c r="B26" s="517" t="s">
        <v>35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500"/>
      <c r="M26" s="500"/>
      <c r="N26" s="500"/>
    </row>
    <row r="27" spans="1:14" s="68" customFormat="1" ht="17.100000000000001" customHeight="1" x14ac:dyDescent="0.25">
      <c r="A27" s="516">
        <v>16</v>
      </c>
      <c r="B27" s="517" t="s">
        <v>36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500"/>
      <c r="M27" s="500"/>
      <c r="N27" s="500"/>
    </row>
    <row r="28" spans="1:14" s="68" customFormat="1" ht="17.100000000000001" customHeight="1" x14ac:dyDescent="0.25">
      <c r="A28" s="516">
        <v>17</v>
      </c>
      <c r="B28" s="517" t="s">
        <v>37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500"/>
      <c r="M28" s="500"/>
      <c r="N28" s="500"/>
    </row>
    <row r="29" spans="1:14" s="68" customFormat="1" ht="17.100000000000001" customHeight="1" x14ac:dyDescent="0.25">
      <c r="A29" s="516">
        <v>18</v>
      </c>
      <c r="B29" s="517" t="s">
        <v>38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2</v>
      </c>
      <c r="J29" s="95">
        <v>1</v>
      </c>
      <c r="K29" s="95">
        <v>0</v>
      </c>
      <c r="L29" s="500"/>
      <c r="M29" s="500"/>
      <c r="N29" s="500"/>
    </row>
    <row r="30" spans="1:14" s="68" customFormat="1" ht="17.100000000000001" customHeight="1" x14ac:dyDescent="0.25">
      <c r="A30" s="516">
        <v>19</v>
      </c>
      <c r="B30" s="517" t="s">
        <v>39</v>
      </c>
      <c r="C30" s="93">
        <v>1</v>
      </c>
      <c r="D30" s="93">
        <v>22.44</v>
      </c>
      <c r="E30" s="93">
        <v>0.4</v>
      </c>
      <c r="F30" s="93">
        <v>3</v>
      </c>
      <c r="G30" s="93">
        <v>55.85</v>
      </c>
      <c r="H30" s="93">
        <v>0</v>
      </c>
      <c r="I30" s="93">
        <v>0</v>
      </c>
      <c r="J30" s="93">
        <v>0</v>
      </c>
      <c r="K30" s="93">
        <v>0</v>
      </c>
      <c r="L30" s="500"/>
      <c r="M30" s="500"/>
      <c r="N30" s="500"/>
    </row>
    <row r="31" spans="1:14" s="68" customFormat="1" ht="17.100000000000001" customHeight="1" x14ac:dyDescent="0.25">
      <c r="A31" s="516">
        <v>20</v>
      </c>
      <c r="B31" s="517" t="s">
        <v>40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500"/>
      <c r="M31" s="500"/>
      <c r="N31" s="500"/>
    </row>
    <row r="32" spans="1:14" s="68" customFormat="1" ht="17.100000000000001" customHeight="1" x14ac:dyDescent="0.25">
      <c r="A32" s="516">
        <v>21</v>
      </c>
      <c r="B32" s="517" t="s">
        <v>41</v>
      </c>
      <c r="C32" s="95">
        <v>13</v>
      </c>
      <c r="D32" s="95">
        <v>1216</v>
      </c>
      <c r="E32" s="95">
        <v>0</v>
      </c>
      <c r="F32" s="95">
        <v>1</v>
      </c>
      <c r="G32" s="95">
        <v>17</v>
      </c>
      <c r="H32" s="95">
        <v>16</v>
      </c>
      <c r="I32" s="95">
        <v>0</v>
      </c>
      <c r="J32" s="95">
        <v>0</v>
      </c>
      <c r="K32" s="95">
        <v>0</v>
      </c>
      <c r="L32" s="500"/>
      <c r="M32" s="500"/>
      <c r="N32" s="500"/>
    </row>
    <row r="33" spans="1:14" s="68" customFormat="1" ht="17.100000000000001" customHeight="1" x14ac:dyDescent="0.25">
      <c r="A33" s="516">
        <v>22</v>
      </c>
      <c r="B33" s="517" t="s">
        <v>42</v>
      </c>
      <c r="C33" s="95">
        <v>2</v>
      </c>
      <c r="D33" s="95">
        <v>17833</v>
      </c>
      <c r="E33" s="95">
        <v>187</v>
      </c>
      <c r="F33" s="95">
        <v>5</v>
      </c>
      <c r="G33" s="95">
        <v>298</v>
      </c>
      <c r="H33" s="95">
        <v>0</v>
      </c>
      <c r="I33" s="95">
        <v>0</v>
      </c>
      <c r="J33" s="95">
        <v>0</v>
      </c>
      <c r="K33" s="95">
        <v>0</v>
      </c>
      <c r="L33" s="500"/>
      <c r="M33" s="500"/>
      <c r="N33" s="500"/>
    </row>
    <row r="34" spans="1:14" s="68" customFormat="1" ht="17.100000000000001" customHeight="1" x14ac:dyDescent="0.25">
      <c r="A34" s="516">
        <v>23</v>
      </c>
      <c r="B34" s="517" t="s">
        <v>43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500"/>
      <c r="M34" s="500"/>
      <c r="N34" s="500"/>
    </row>
    <row r="35" spans="1:14" s="68" customFormat="1" ht="17.100000000000001" customHeight="1" x14ac:dyDescent="0.25">
      <c r="A35" s="516">
        <v>24</v>
      </c>
      <c r="B35" s="517" t="s">
        <v>44</v>
      </c>
      <c r="C35" s="93">
        <v>6</v>
      </c>
      <c r="D35" s="93">
        <v>1906</v>
      </c>
      <c r="E35" s="93">
        <v>495</v>
      </c>
      <c r="F35" s="93">
        <v>0</v>
      </c>
      <c r="G35" s="93">
        <v>108</v>
      </c>
      <c r="H35" s="93">
        <v>0</v>
      </c>
      <c r="I35" s="93">
        <v>0</v>
      </c>
      <c r="J35" s="93">
        <v>0</v>
      </c>
      <c r="K35" s="93">
        <v>0</v>
      </c>
      <c r="L35" s="500"/>
      <c r="M35" s="500"/>
      <c r="N35" s="500"/>
    </row>
    <row r="36" spans="1:14" s="68" customFormat="1" ht="17.100000000000001" customHeight="1" x14ac:dyDescent="0.25">
      <c r="A36" s="516">
        <v>25</v>
      </c>
      <c r="B36" s="517" t="s">
        <v>45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500"/>
      <c r="M36" s="500"/>
      <c r="N36" s="500"/>
    </row>
    <row r="37" spans="1:14" s="68" customFormat="1" ht="17.100000000000001" customHeight="1" x14ac:dyDescent="0.25">
      <c r="A37" s="516">
        <v>26</v>
      </c>
      <c r="B37" s="517" t="s">
        <v>46</v>
      </c>
      <c r="C37" s="95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500"/>
      <c r="M37" s="500"/>
      <c r="N37" s="500"/>
    </row>
    <row r="38" spans="1:14" s="68" customFormat="1" ht="17.100000000000001" customHeight="1" x14ac:dyDescent="0.25">
      <c r="A38" s="516">
        <v>27</v>
      </c>
      <c r="B38" s="517" t="s">
        <v>47</v>
      </c>
      <c r="C38" s="95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500"/>
      <c r="M38" s="500"/>
      <c r="N38" s="500"/>
    </row>
    <row r="39" spans="1:14" s="68" customFormat="1" ht="17.100000000000001" customHeight="1" x14ac:dyDescent="0.25">
      <c r="A39" s="516">
        <v>28</v>
      </c>
      <c r="B39" s="517" t="s">
        <v>48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500"/>
      <c r="M39" s="500"/>
      <c r="N39" s="500"/>
    </row>
    <row r="40" spans="1:14" s="68" customFormat="1" ht="17.100000000000001" customHeight="1" x14ac:dyDescent="0.25">
      <c r="A40" s="516">
        <v>29</v>
      </c>
      <c r="B40" s="517" t="s">
        <v>49</v>
      </c>
      <c r="C40" s="95">
        <v>0</v>
      </c>
      <c r="D40" s="95">
        <v>0</v>
      </c>
      <c r="E40" s="95">
        <v>0</v>
      </c>
      <c r="F40" s="95">
        <v>0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500"/>
      <c r="M40" s="500"/>
      <c r="N40" s="500"/>
    </row>
    <row r="41" spans="1:14" s="68" customFormat="1" ht="17.100000000000001" customHeight="1" x14ac:dyDescent="0.25">
      <c r="A41" s="516">
        <v>30</v>
      </c>
      <c r="B41" s="517" t="s">
        <v>50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500"/>
      <c r="M41" s="500"/>
      <c r="N41" s="500"/>
    </row>
    <row r="42" spans="1:14" s="68" customFormat="1" ht="17.100000000000001" customHeight="1" x14ac:dyDescent="0.25">
      <c r="A42" s="516">
        <v>31</v>
      </c>
      <c r="B42" s="517" t="s">
        <v>51</v>
      </c>
      <c r="C42" s="95">
        <v>0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  <c r="L42" s="500"/>
      <c r="M42" s="500"/>
      <c r="N42" s="500"/>
    </row>
    <row r="43" spans="1:14" s="68" customFormat="1" ht="17.100000000000001" customHeight="1" x14ac:dyDescent="0.25">
      <c r="A43" s="516">
        <v>32</v>
      </c>
      <c r="B43" s="517" t="s">
        <v>52</v>
      </c>
      <c r="C43" s="95">
        <v>0</v>
      </c>
      <c r="D43" s="95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500"/>
      <c r="M43" s="500"/>
      <c r="N43" s="500"/>
    </row>
    <row r="44" spans="1:14" s="68" customFormat="1" ht="17.100000000000001" customHeight="1" x14ac:dyDescent="0.25">
      <c r="A44" s="516">
        <v>33</v>
      </c>
      <c r="B44" s="517" t="s">
        <v>53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500"/>
      <c r="M44" s="500"/>
      <c r="N44" s="500"/>
    </row>
    <row r="45" spans="1:14" s="515" customFormat="1" ht="17.100000000000001" customHeight="1" x14ac:dyDescent="0.25">
      <c r="A45" s="518"/>
      <c r="B45" s="519" t="s">
        <v>54</v>
      </c>
      <c r="C45" s="90">
        <f>SUM(C24:C44)</f>
        <v>232</v>
      </c>
      <c r="D45" s="90">
        <f t="shared" ref="D45:K45" si="2">SUM(D24:D44)</f>
        <v>32579.300000000003</v>
      </c>
      <c r="E45" s="90">
        <f t="shared" si="2"/>
        <v>983.85</v>
      </c>
      <c r="F45" s="90">
        <f t="shared" si="2"/>
        <v>45</v>
      </c>
      <c r="G45" s="90">
        <f t="shared" si="2"/>
        <v>4813.46</v>
      </c>
      <c r="H45" s="90">
        <f t="shared" si="2"/>
        <v>45.55</v>
      </c>
      <c r="I45" s="90">
        <f t="shared" si="2"/>
        <v>2</v>
      </c>
      <c r="J45" s="90">
        <f t="shared" si="2"/>
        <v>1</v>
      </c>
      <c r="K45" s="90">
        <f t="shared" si="2"/>
        <v>0</v>
      </c>
      <c r="L45" s="514"/>
      <c r="M45" s="514"/>
      <c r="N45" s="514"/>
    </row>
    <row r="46" spans="1:14" ht="17.100000000000001" customHeight="1" x14ac:dyDescent="0.25">
      <c r="A46" s="516" t="s">
        <v>55</v>
      </c>
      <c r="B46" s="517" t="s">
        <v>56</v>
      </c>
      <c r="C46" s="522"/>
      <c r="D46" s="522"/>
      <c r="E46" s="522"/>
      <c r="F46" s="522"/>
      <c r="G46" s="522"/>
      <c r="H46" s="522"/>
      <c r="I46" s="522"/>
      <c r="J46" s="522"/>
      <c r="K46" s="522"/>
      <c r="L46" s="500"/>
      <c r="M46" s="500"/>
      <c r="N46" s="500"/>
    </row>
    <row r="47" spans="1:14" s="68" customFormat="1" ht="17.100000000000001" customHeight="1" x14ac:dyDescent="0.25">
      <c r="A47" s="516">
        <v>34</v>
      </c>
      <c r="B47" s="517" t="s">
        <v>57</v>
      </c>
      <c r="C47" s="95">
        <v>3148</v>
      </c>
      <c r="D47" s="95">
        <v>28745</v>
      </c>
      <c r="E47" s="95">
        <v>1389</v>
      </c>
      <c r="F47" s="95">
        <v>1648</v>
      </c>
      <c r="G47" s="95">
        <v>22456</v>
      </c>
      <c r="H47" s="95">
        <v>2548</v>
      </c>
      <c r="I47" s="95">
        <v>491</v>
      </c>
      <c r="J47" s="95">
        <v>1674</v>
      </c>
      <c r="K47" s="95">
        <v>784</v>
      </c>
      <c r="L47" s="500"/>
      <c r="M47" s="500"/>
      <c r="N47" s="500"/>
    </row>
    <row r="48" spans="1:14" s="68" customFormat="1" ht="17.100000000000001" customHeight="1" x14ac:dyDescent="0.25">
      <c r="A48" s="516">
        <v>35</v>
      </c>
      <c r="B48" s="517" t="s">
        <v>58</v>
      </c>
      <c r="C48" s="95">
        <v>1729</v>
      </c>
      <c r="D48" s="95">
        <v>12122.83</v>
      </c>
      <c r="E48" s="95">
        <v>1807</v>
      </c>
      <c r="F48" s="95">
        <v>76</v>
      </c>
      <c r="G48" s="95">
        <v>233.4</v>
      </c>
      <c r="H48" s="95">
        <v>61.64</v>
      </c>
      <c r="I48" s="95">
        <v>0</v>
      </c>
      <c r="J48" s="95">
        <v>0</v>
      </c>
      <c r="K48" s="95">
        <v>0</v>
      </c>
      <c r="L48" s="500"/>
      <c r="M48" s="500"/>
      <c r="N48" s="500"/>
    </row>
    <row r="49" spans="1:14" s="524" customFormat="1" ht="17.100000000000001" customHeight="1" x14ac:dyDescent="0.3">
      <c r="A49" s="518"/>
      <c r="B49" s="519" t="s">
        <v>59</v>
      </c>
      <c r="C49" s="90">
        <f t="shared" ref="C49:K49" si="3">SUM(C47:C48)</f>
        <v>4877</v>
      </c>
      <c r="D49" s="90">
        <f t="shared" si="3"/>
        <v>40867.83</v>
      </c>
      <c r="E49" s="90">
        <f t="shared" si="3"/>
        <v>3196</v>
      </c>
      <c r="F49" s="90">
        <f t="shared" si="3"/>
        <v>1724</v>
      </c>
      <c r="G49" s="90">
        <f t="shared" si="3"/>
        <v>22689.4</v>
      </c>
      <c r="H49" s="90">
        <f t="shared" si="3"/>
        <v>2609.64</v>
      </c>
      <c r="I49" s="90">
        <f t="shared" si="3"/>
        <v>491</v>
      </c>
      <c r="J49" s="90">
        <f t="shared" si="3"/>
        <v>1674</v>
      </c>
      <c r="K49" s="90">
        <f t="shared" si="3"/>
        <v>784</v>
      </c>
      <c r="L49" s="523"/>
      <c r="M49" s="523"/>
      <c r="N49" s="523"/>
    </row>
    <row r="50" spans="1:14" s="515" customFormat="1" ht="17.100000000000001" customHeight="1" x14ac:dyDescent="0.25">
      <c r="A50" s="525" t="s">
        <v>600</v>
      </c>
      <c r="B50" s="519"/>
      <c r="C50" s="90">
        <f t="shared" ref="C50:K50" si="4">SUM(C12,C22,C45,C49)</f>
        <v>6052</v>
      </c>
      <c r="D50" s="90">
        <f t="shared" si="4"/>
        <v>134092.35999999999</v>
      </c>
      <c r="E50" s="90">
        <f t="shared" si="4"/>
        <v>11345.02</v>
      </c>
      <c r="F50" s="90">
        <f t="shared" si="4"/>
        <v>4017</v>
      </c>
      <c r="G50" s="90">
        <f t="shared" si="4"/>
        <v>147551.86000000002</v>
      </c>
      <c r="H50" s="90">
        <f t="shared" si="4"/>
        <v>33518.79</v>
      </c>
      <c r="I50" s="90">
        <f t="shared" si="4"/>
        <v>6339</v>
      </c>
      <c r="J50" s="90">
        <f t="shared" si="4"/>
        <v>4364.8500000000004</v>
      </c>
      <c r="K50" s="90">
        <f t="shared" si="4"/>
        <v>1142.758</v>
      </c>
      <c r="L50" s="514"/>
      <c r="M50" s="514"/>
      <c r="N50" s="514"/>
    </row>
    <row r="51" spans="1:14" s="515" customFormat="1" ht="17.100000000000001" customHeight="1" x14ac:dyDescent="0.25">
      <c r="A51" s="518"/>
      <c r="B51" s="519" t="s">
        <v>562</v>
      </c>
      <c r="C51" s="90">
        <f t="shared" ref="C51:K51" si="5">SUM(C12,C22,C45)</f>
        <v>1175</v>
      </c>
      <c r="D51" s="90">
        <f t="shared" si="5"/>
        <v>93224.53</v>
      </c>
      <c r="E51" s="90">
        <f t="shared" si="5"/>
        <v>8149.02</v>
      </c>
      <c r="F51" s="90">
        <f t="shared" si="5"/>
        <v>2293</v>
      </c>
      <c r="G51" s="90">
        <f t="shared" si="5"/>
        <v>124862.46</v>
      </c>
      <c r="H51" s="90">
        <f t="shared" si="5"/>
        <v>30909.149999999998</v>
      </c>
      <c r="I51" s="90">
        <f t="shared" si="5"/>
        <v>5848</v>
      </c>
      <c r="J51" s="90">
        <f t="shared" si="5"/>
        <v>2690.85</v>
      </c>
      <c r="K51" s="90">
        <f t="shared" si="5"/>
        <v>358.75799999999998</v>
      </c>
      <c r="L51" s="514"/>
      <c r="M51" s="514"/>
      <c r="N51" s="514"/>
    </row>
    <row r="52" spans="1:14" s="504" customFormat="1" ht="17.100000000000001" customHeight="1" x14ac:dyDescent="0.25">
      <c r="A52" s="518" t="s">
        <v>62</v>
      </c>
      <c r="B52" s="519" t="s">
        <v>63</v>
      </c>
      <c r="C52" s="98"/>
      <c r="D52" s="98"/>
      <c r="E52" s="98"/>
      <c r="F52" s="98"/>
      <c r="G52" s="98"/>
      <c r="H52" s="98"/>
      <c r="I52" s="98"/>
      <c r="J52" s="98"/>
      <c r="K52" s="98"/>
      <c r="L52" s="503"/>
      <c r="M52" s="503"/>
      <c r="N52" s="503"/>
    </row>
    <row r="53" spans="1:14" s="68" customFormat="1" ht="17.100000000000001" customHeight="1" x14ac:dyDescent="0.25">
      <c r="A53" s="516">
        <v>36</v>
      </c>
      <c r="B53" s="517" t="s">
        <v>64</v>
      </c>
      <c r="C53" s="93">
        <v>0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500"/>
      <c r="M53" s="500"/>
      <c r="N53" s="500"/>
    </row>
    <row r="54" spans="1:14" s="68" customFormat="1" ht="17.100000000000001" customHeight="1" x14ac:dyDescent="0.25">
      <c r="A54" s="516">
        <v>37</v>
      </c>
      <c r="B54" s="517" t="s">
        <v>65</v>
      </c>
      <c r="C54" s="526">
        <v>11</v>
      </c>
      <c r="D54" s="526">
        <v>82176</v>
      </c>
      <c r="E54" s="526">
        <v>0</v>
      </c>
      <c r="F54" s="526">
        <v>0</v>
      </c>
      <c r="G54" s="526">
        <v>0</v>
      </c>
      <c r="H54" s="526">
        <v>0</v>
      </c>
      <c r="I54" s="526">
        <v>0</v>
      </c>
      <c r="J54" s="526">
        <v>0</v>
      </c>
      <c r="K54" s="526">
        <v>0</v>
      </c>
      <c r="L54" s="500"/>
      <c r="M54" s="500"/>
      <c r="N54" s="500"/>
    </row>
    <row r="55" spans="1:14" ht="17.100000000000001" customHeight="1" x14ac:dyDescent="0.25">
      <c r="A55" s="516">
        <v>38</v>
      </c>
      <c r="B55" s="517" t="s">
        <v>66</v>
      </c>
      <c r="C55" s="526">
        <v>0</v>
      </c>
      <c r="D55" s="526">
        <v>0</v>
      </c>
      <c r="E55" s="526">
        <v>0</v>
      </c>
      <c r="F55" s="526">
        <v>0</v>
      </c>
      <c r="G55" s="526">
        <v>0</v>
      </c>
      <c r="H55" s="526">
        <v>0</v>
      </c>
      <c r="I55" s="526">
        <v>0</v>
      </c>
      <c r="J55" s="526">
        <v>0</v>
      </c>
      <c r="K55" s="526">
        <v>0</v>
      </c>
      <c r="L55" s="500"/>
      <c r="M55" s="500"/>
      <c r="N55" s="500"/>
    </row>
    <row r="56" spans="1:14" s="504" customFormat="1" ht="17.100000000000001" customHeight="1" x14ac:dyDescent="0.25">
      <c r="A56" s="518"/>
      <c r="B56" s="519" t="s">
        <v>67</v>
      </c>
      <c r="C56" s="90">
        <f>SUM(C53:C55)</f>
        <v>11</v>
      </c>
      <c r="D56" s="90">
        <f t="shared" ref="D56:K56" si="6">SUM(D53:D55)</f>
        <v>82176</v>
      </c>
      <c r="E56" s="90">
        <f t="shared" si="6"/>
        <v>0</v>
      </c>
      <c r="F56" s="90">
        <f t="shared" si="6"/>
        <v>0</v>
      </c>
      <c r="G56" s="90">
        <f t="shared" si="6"/>
        <v>0</v>
      </c>
      <c r="H56" s="90">
        <f t="shared" si="6"/>
        <v>0</v>
      </c>
      <c r="I56" s="90">
        <f t="shared" si="6"/>
        <v>0</v>
      </c>
      <c r="J56" s="90">
        <f t="shared" si="6"/>
        <v>0</v>
      </c>
      <c r="K56" s="90">
        <f t="shared" si="6"/>
        <v>0</v>
      </c>
      <c r="L56" s="503"/>
      <c r="M56" s="503"/>
      <c r="N56" s="503"/>
    </row>
    <row r="57" spans="1:14" s="68" customFormat="1" ht="17.100000000000001" customHeight="1" x14ac:dyDescent="0.25">
      <c r="A57" s="516">
        <v>39</v>
      </c>
      <c r="B57" s="517" t="s">
        <v>69</v>
      </c>
      <c r="C57" s="95">
        <v>0</v>
      </c>
      <c r="D57" s="95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500"/>
      <c r="M57" s="500"/>
      <c r="N57" s="500"/>
    </row>
    <row r="58" spans="1:14" s="504" customFormat="1" ht="17.100000000000001" customHeight="1" x14ac:dyDescent="0.25">
      <c r="A58" s="518"/>
      <c r="B58" s="519" t="s">
        <v>70</v>
      </c>
      <c r="C58" s="98">
        <f t="shared" ref="C58:K58" si="7">SUM(C57)</f>
        <v>0</v>
      </c>
      <c r="D58" s="98">
        <f t="shared" si="7"/>
        <v>0</v>
      </c>
      <c r="E58" s="98">
        <f t="shared" si="7"/>
        <v>0</v>
      </c>
      <c r="F58" s="98">
        <f t="shared" si="7"/>
        <v>0</v>
      </c>
      <c r="G58" s="98">
        <f t="shared" si="7"/>
        <v>0</v>
      </c>
      <c r="H58" s="98">
        <f t="shared" si="7"/>
        <v>0</v>
      </c>
      <c r="I58" s="98">
        <f t="shared" si="7"/>
        <v>0</v>
      </c>
      <c r="J58" s="98">
        <f t="shared" si="7"/>
        <v>0</v>
      </c>
      <c r="K58" s="98">
        <f t="shared" si="7"/>
        <v>0</v>
      </c>
      <c r="L58" s="503"/>
      <c r="M58" s="503"/>
      <c r="N58" s="503"/>
    </row>
    <row r="59" spans="1:14" s="504" customFormat="1" ht="17.100000000000001" customHeight="1" x14ac:dyDescent="0.25">
      <c r="A59" s="516" t="s">
        <v>71</v>
      </c>
      <c r="B59" s="517" t="s">
        <v>551</v>
      </c>
      <c r="C59" s="95"/>
      <c r="D59" s="95"/>
      <c r="E59" s="95"/>
      <c r="F59" s="95"/>
      <c r="G59" s="95"/>
      <c r="H59" s="95"/>
      <c r="I59" s="95"/>
      <c r="J59" s="95"/>
      <c r="K59" s="95"/>
      <c r="L59" s="503"/>
      <c r="M59" s="503"/>
      <c r="N59" s="503"/>
    </row>
    <row r="60" spans="1:14" s="504" customFormat="1" ht="17.100000000000001" customHeight="1" x14ac:dyDescent="0.25">
      <c r="A60" s="516">
        <v>40</v>
      </c>
      <c r="B60" s="517" t="s">
        <v>73</v>
      </c>
      <c r="C60" s="95">
        <v>204</v>
      </c>
      <c r="D60" s="95">
        <v>1209</v>
      </c>
      <c r="E60" s="95">
        <v>80</v>
      </c>
      <c r="F60" s="95">
        <v>0</v>
      </c>
      <c r="G60" s="95">
        <v>0</v>
      </c>
      <c r="H60" s="95">
        <v>0</v>
      </c>
      <c r="I60" s="95">
        <v>0</v>
      </c>
      <c r="J60" s="95">
        <v>0</v>
      </c>
      <c r="K60" s="95">
        <v>0</v>
      </c>
      <c r="L60" s="503"/>
      <c r="M60" s="503"/>
      <c r="N60" s="503"/>
    </row>
    <row r="61" spans="1:14" s="504" customFormat="1" ht="17.100000000000001" customHeight="1" x14ac:dyDescent="0.25">
      <c r="A61" s="516">
        <v>41</v>
      </c>
      <c r="B61" s="517" t="s">
        <v>74</v>
      </c>
      <c r="C61" s="95">
        <v>0</v>
      </c>
      <c r="D61" s="95">
        <v>0</v>
      </c>
      <c r="E61" s="95">
        <v>0</v>
      </c>
      <c r="F61" s="95">
        <v>0</v>
      </c>
      <c r="G61" s="95">
        <v>0</v>
      </c>
      <c r="H61" s="95">
        <v>0</v>
      </c>
      <c r="I61" s="95">
        <v>0</v>
      </c>
      <c r="J61" s="95">
        <v>0</v>
      </c>
      <c r="K61" s="95">
        <v>0</v>
      </c>
      <c r="L61" s="503"/>
      <c r="M61" s="503"/>
      <c r="N61" s="503"/>
    </row>
    <row r="62" spans="1:14" s="504" customFormat="1" ht="17.100000000000001" customHeight="1" x14ac:dyDescent="0.25">
      <c r="A62" s="516">
        <v>42</v>
      </c>
      <c r="B62" s="517" t="s">
        <v>75</v>
      </c>
      <c r="C62" s="95">
        <v>0</v>
      </c>
      <c r="D62" s="95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503"/>
      <c r="M62" s="503"/>
      <c r="N62" s="503"/>
    </row>
    <row r="63" spans="1:14" s="504" customFormat="1" ht="17.100000000000001" customHeight="1" x14ac:dyDescent="0.25">
      <c r="A63" s="516">
        <v>43</v>
      </c>
      <c r="B63" s="517" t="s">
        <v>76</v>
      </c>
      <c r="C63" s="95">
        <v>0</v>
      </c>
      <c r="D63" s="95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503"/>
      <c r="M63" s="503"/>
      <c r="N63" s="503"/>
    </row>
    <row r="64" spans="1:14" s="504" customFormat="1" ht="17.100000000000001" customHeight="1" x14ac:dyDescent="0.25">
      <c r="A64" s="518"/>
      <c r="B64" s="519" t="s">
        <v>251</v>
      </c>
      <c r="C64" s="98">
        <f>SUM(C60:C63)</f>
        <v>204</v>
      </c>
      <c r="D64" s="98">
        <f t="shared" ref="D64:K64" si="8">SUM(D60:D63)</f>
        <v>1209</v>
      </c>
      <c r="E64" s="98">
        <f t="shared" si="8"/>
        <v>80</v>
      </c>
      <c r="F64" s="98">
        <f t="shared" si="8"/>
        <v>0</v>
      </c>
      <c r="G64" s="98">
        <f t="shared" si="8"/>
        <v>0</v>
      </c>
      <c r="H64" s="98">
        <f t="shared" si="8"/>
        <v>0</v>
      </c>
      <c r="I64" s="98">
        <f t="shared" si="8"/>
        <v>0</v>
      </c>
      <c r="J64" s="98">
        <f t="shared" si="8"/>
        <v>0</v>
      </c>
      <c r="K64" s="98">
        <f t="shared" si="8"/>
        <v>0</v>
      </c>
      <c r="L64" s="503"/>
      <c r="M64" s="503"/>
      <c r="N64" s="503"/>
    </row>
    <row r="65" spans="1:14" s="504" customFormat="1" ht="17.100000000000001" customHeight="1" x14ac:dyDescent="0.25">
      <c r="A65" s="516" t="s">
        <v>78</v>
      </c>
      <c r="B65" s="519" t="s">
        <v>79</v>
      </c>
      <c r="C65" s="98"/>
      <c r="D65" s="98"/>
      <c r="E65" s="98"/>
      <c r="F65" s="98"/>
      <c r="G65" s="98"/>
      <c r="H65" s="98"/>
      <c r="I65" s="98"/>
      <c r="J65" s="98"/>
      <c r="K65" s="98"/>
      <c r="L65" s="503"/>
      <c r="M65" s="503"/>
      <c r="N65" s="503"/>
    </row>
    <row r="66" spans="1:14" s="504" customFormat="1" ht="15.75" customHeight="1" x14ac:dyDescent="0.25">
      <c r="A66" s="516">
        <v>44</v>
      </c>
      <c r="B66" s="517" t="s">
        <v>80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503"/>
      <c r="M66" s="503"/>
      <c r="N66" s="503"/>
    </row>
    <row r="67" spans="1:14" s="504" customFormat="1" ht="15.75" customHeight="1" x14ac:dyDescent="0.25">
      <c r="A67" s="516">
        <v>45</v>
      </c>
      <c r="B67" s="517" t="s">
        <v>81</v>
      </c>
      <c r="C67" s="95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503"/>
      <c r="M67" s="503"/>
      <c r="N67" s="503"/>
    </row>
    <row r="68" spans="1:14" s="504" customFormat="1" ht="18" customHeight="1" x14ac:dyDescent="0.25">
      <c r="A68" s="518"/>
      <c r="B68" s="519" t="s">
        <v>542</v>
      </c>
      <c r="C68" s="98">
        <f t="shared" ref="C68:K68" si="9">SUM(C66:C67)</f>
        <v>0</v>
      </c>
      <c r="D68" s="98">
        <f t="shared" si="9"/>
        <v>0</v>
      </c>
      <c r="E68" s="98">
        <f t="shared" si="9"/>
        <v>0</v>
      </c>
      <c r="F68" s="98">
        <f t="shared" si="9"/>
        <v>0</v>
      </c>
      <c r="G68" s="98">
        <f t="shared" si="9"/>
        <v>0</v>
      </c>
      <c r="H68" s="98">
        <f t="shared" si="9"/>
        <v>0</v>
      </c>
      <c r="I68" s="98">
        <f t="shared" si="9"/>
        <v>0</v>
      </c>
      <c r="J68" s="98">
        <f t="shared" si="9"/>
        <v>0</v>
      </c>
      <c r="K68" s="98">
        <f t="shared" si="9"/>
        <v>0</v>
      </c>
      <c r="L68" s="503"/>
      <c r="M68" s="503"/>
      <c r="N68" s="503"/>
    </row>
    <row r="69" spans="1:14" s="504" customFormat="1" ht="17.100000000000001" customHeight="1" x14ac:dyDescent="0.25">
      <c r="A69" s="518"/>
      <c r="B69" s="519" t="s">
        <v>83</v>
      </c>
      <c r="C69" s="98">
        <f t="shared" ref="C69:K69" si="10">SUM(C12,C22,C45,C49,C56,C58,C64,C68)</f>
        <v>6267</v>
      </c>
      <c r="D69" s="98">
        <f t="shared" si="10"/>
        <v>217477.36</v>
      </c>
      <c r="E69" s="98">
        <f t="shared" si="10"/>
        <v>11425.02</v>
      </c>
      <c r="F69" s="98">
        <f t="shared" si="10"/>
        <v>4017</v>
      </c>
      <c r="G69" s="98">
        <f t="shared" si="10"/>
        <v>147551.86000000002</v>
      </c>
      <c r="H69" s="98">
        <f t="shared" si="10"/>
        <v>33518.79</v>
      </c>
      <c r="I69" s="98">
        <f t="shared" si="10"/>
        <v>6339</v>
      </c>
      <c r="J69" s="98">
        <f t="shared" si="10"/>
        <v>4364.8500000000004</v>
      </c>
      <c r="K69" s="98">
        <f t="shared" si="10"/>
        <v>1142.758</v>
      </c>
      <c r="L69" s="503"/>
      <c r="M69" s="503"/>
      <c r="N69" s="503"/>
    </row>
  </sheetData>
  <mergeCells count="8">
    <mergeCell ref="A1:K1"/>
    <mergeCell ref="A2:K2"/>
    <mergeCell ref="I3:K3"/>
    <mergeCell ref="A4:A5"/>
    <mergeCell ref="B4:B5"/>
    <mergeCell ref="C4:E4"/>
    <mergeCell ref="F4:H4"/>
    <mergeCell ref="I4:K4"/>
  </mergeCells>
  <dataValidations count="1">
    <dataValidation errorStyle="warning" allowBlank="1" showInputMessage="1" showErrorMessage="1" errorTitle="NO DATA ENTRY" promptTitle="NO DATA ENTRY" sqref="C12:K12"/>
  </dataValidations>
  <pageMargins left="0.7" right="0.7" top="0.75" bottom="0.75" header="0.3" footer="0.3"/>
  <legacy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7" workbookViewId="0">
      <selection activeCell="U10" sqref="U10"/>
    </sheetView>
  </sheetViews>
  <sheetFormatPr defaultRowHeight="21.75" x14ac:dyDescent="0.4"/>
  <cols>
    <col min="1" max="1" width="6.42578125" style="529" customWidth="1"/>
    <col min="2" max="2" width="48.28515625" style="542" customWidth="1"/>
    <col min="3" max="3" width="21.140625" style="543" customWidth="1"/>
    <col min="4" max="9" width="18.85546875" style="543" customWidth="1"/>
    <col min="10" max="10" width="20.7109375" style="543" customWidth="1"/>
    <col min="11" max="12" width="9.140625" style="529" customWidth="1"/>
    <col min="13" max="16384" width="9.140625" style="529"/>
  </cols>
  <sheetData>
    <row r="1" spans="1:10" ht="26.25" x14ac:dyDescent="0.4">
      <c r="A1" s="1205" t="s">
        <v>601</v>
      </c>
      <c r="B1" s="1206"/>
      <c r="C1" s="1206"/>
      <c r="D1" s="1206"/>
      <c r="E1" s="1206"/>
      <c r="F1" s="1206"/>
      <c r="G1" s="1206"/>
      <c r="H1" s="1206"/>
      <c r="I1" s="1206"/>
      <c r="J1" s="1207"/>
    </row>
    <row r="2" spans="1:10" ht="19.5" x14ac:dyDescent="0.4">
      <c r="A2" s="530"/>
      <c r="B2" s="1208"/>
      <c r="C2" s="1208"/>
      <c r="D2" s="1208"/>
      <c r="E2" s="1208"/>
      <c r="F2" s="1208"/>
      <c r="G2" s="1208"/>
      <c r="H2" s="1208"/>
      <c r="I2" s="1208"/>
      <c r="J2" s="1208"/>
    </row>
    <row r="3" spans="1:10" ht="20.25" customHeight="1" x14ac:dyDescent="0.4">
      <c r="A3" s="1209" t="s">
        <v>602</v>
      </c>
      <c r="B3" s="1209" t="s">
        <v>295</v>
      </c>
      <c r="C3" s="1210" t="s">
        <v>603</v>
      </c>
      <c r="D3" s="1210"/>
      <c r="E3" s="1210" t="s">
        <v>604</v>
      </c>
      <c r="F3" s="1210"/>
      <c r="G3" s="1210" t="s">
        <v>605</v>
      </c>
      <c r="H3" s="1210"/>
      <c r="I3" s="1210" t="s">
        <v>606</v>
      </c>
      <c r="J3" s="1210"/>
    </row>
    <row r="4" spans="1:10" ht="20.25" x14ac:dyDescent="0.4">
      <c r="A4" s="1209"/>
      <c r="B4" s="1209"/>
      <c r="C4" s="531" t="s">
        <v>607</v>
      </c>
      <c r="D4" s="532" t="s">
        <v>465</v>
      </c>
      <c r="E4" s="532" t="s">
        <v>608</v>
      </c>
      <c r="F4" s="532" t="s">
        <v>465</v>
      </c>
      <c r="G4" s="532" t="s">
        <v>608</v>
      </c>
      <c r="H4" s="532" t="s">
        <v>465</v>
      </c>
      <c r="I4" s="532" t="s">
        <v>608</v>
      </c>
      <c r="J4" s="532" t="s">
        <v>465</v>
      </c>
    </row>
    <row r="5" spans="1:10" x14ac:dyDescent="0.4">
      <c r="A5" s="533">
        <v>1</v>
      </c>
      <c r="B5" s="534" t="s">
        <v>15</v>
      </c>
      <c r="C5" s="535">
        <v>2171004</v>
      </c>
      <c r="D5" s="535">
        <v>5744500.3300000001</v>
      </c>
      <c r="E5" s="535">
        <v>0</v>
      </c>
      <c r="F5" s="535">
        <v>0</v>
      </c>
      <c r="G5" s="535">
        <v>0</v>
      </c>
      <c r="H5" s="535">
        <v>0</v>
      </c>
      <c r="I5" s="536" t="e">
        <f>G5/E5*100</f>
        <v>#DIV/0!</v>
      </c>
      <c r="J5" s="536" t="e">
        <f>H5/F5*100</f>
        <v>#DIV/0!</v>
      </c>
    </row>
    <row r="6" spans="1:10" x14ac:dyDescent="0.4">
      <c r="A6" s="533">
        <v>2</v>
      </c>
      <c r="B6" s="534" t="s">
        <v>16</v>
      </c>
      <c r="C6" s="535">
        <v>915669</v>
      </c>
      <c r="D6" s="535">
        <v>3557784.89</v>
      </c>
      <c r="E6" s="535">
        <v>21</v>
      </c>
      <c r="F6" s="535">
        <v>169.48</v>
      </c>
      <c r="G6" s="535">
        <v>21</v>
      </c>
      <c r="H6" s="535">
        <v>169.48</v>
      </c>
      <c r="I6" s="536">
        <f t="shared" ref="I6:J50" si="0">G6/E6*100</f>
        <v>100</v>
      </c>
      <c r="J6" s="536">
        <f t="shared" si="0"/>
        <v>100</v>
      </c>
    </row>
    <row r="7" spans="1:10" x14ac:dyDescent="0.4">
      <c r="A7" s="533">
        <v>3</v>
      </c>
      <c r="B7" s="534" t="s">
        <v>17</v>
      </c>
      <c r="C7" s="535">
        <v>663255</v>
      </c>
      <c r="D7" s="535">
        <v>2593388.1559776999</v>
      </c>
      <c r="E7" s="535">
        <v>0</v>
      </c>
      <c r="F7" s="535">
        <v>0</v>
      </c>
      <c r="G7" s="535">
        <v>0</v>
      </c>
      <c r="H7" s="535">
        <v>0</v>
      </c>
      <c r="I7" s="536" t="e">
        <f t="shared" si="0"/>
        <v>#DIV/0!</v>
      </c>
      <c r="J7" s="536" t="e">
        <f t="shared" si="0"/>
        <v>#DIV/0!</v>
      </c>
    </row>
    <row r="8" spans="1:10" x14ac:dyDescent="0.4">
      <c r="A8" s="533">
        <v>4</v>
      </c>
      <c r="B8" s="534" t="s">
        <v>18</v>
      </c>
      <c r="C8" s="535">
        <v>722344</v>
      </c>
      <c r="D8" s="535">
        <v>2213672.0038000001</v>
      </c>
      <c r="E8" s="535">
        <v>0</v>
      </c>
      <c r="F8" s="535">
        <v>0</v>
      </c>
      <c r="G8" s="535">
        <v>0</v>
      </c>
      <c r="H8" s="535">
        <v>0</v>
      </c>
      <c r="I8" s="536" t="e">
        <f t="shared" si="0"/>
        <v>#DIV/0!</v>
      </c>
      <c r="J8" s="536" t="e">
        <f t="shared" si="0"/>
        <v>#DIV/0!</v>
      </c>
    </row>
    <row r="9" spans="1:10" x14ac:dyDescent="0.4">
      <c r="A9" s="533">
        <v>5</v>
      </c>
      <c r="B9" s="534" t="s">
        <v>22</v>
      </c>
      <c r="C9" s="535">
        <v>118463</v>
      </c>
      <c r="D9" s="535">
        <v>520328.73</v>
      </c>
      <c r="E9" s="535">
        <v>0</v>
      </c>
      <c r="F9" s="535">
        <v>0</v>
      </c>
      <c r="G9" s="535">
        <v>0</v>
      </c>
      <c r="H9" s="535">
        <v>0</v>
      </c>
      <c r="I9" s="536" t="e">
        <f t="shared" si="0"/>
        <v>#DIV/0!</v>
      </c>
      <c r="J9" s="536" t="e">
        <f t="shared" si="0"/>
        <v>#DIV/0!</v>
      </c>
    </row>
    <row r="10" spans="1:10" x14ac:dyDescent="0.4">
      <c r="A10" s="533">
        <v>6</v>
      </c>
      <c r="B10" s="534" t="s">
        <v>23</v>
      </c>
      <c r="C10" s="535">
        <v>26925</v>
      </c>
      <c r="D10" s="535">
        <v>269562.5020334</v>
      </c>
      <c r="E10" s="535">
        <v>0</v>
      </c>
      <c r="F10" s="535">
        <v>0</v>
      </c>
      <c r="G10" s="535">
        <v>0</v>
      </c>
      <c r="H10" s="535">
        <v>0</v>
      </c>
      <c r="I10" s="536" t="e">
        <f t="shared" si="0"/>
        <v>#DIV/0!</v>
      </c>
      <c r="J10" s="536" t="e">
        <f t="shared" si="0"/>
        <v>#DIV/0!</v>
      </c>
    </row>
    <row r="11" spans="1:10" x14ac:dyDescent="0.4">
      <c r="A11" s="533">
        <v>7</v>
      </c>
      <c r="B11" s="534" t="s">
        <v>24</v>
      </c>
      <c r="C11" s="535">
        <v>46126</v>
      </c>
      <c r="D11" s="535">
        <v>143674.35</v>
      </c>
      <c r="E11" s="535">
        <v>0</v>
      </c>
      <c r="F11" s="535">
        <v>0</v>
      </c>
      <c r="G11" s="535">
        <v>0</v>
      </c>
      <c r="H11" s="535">
        <v>0</v>
      </c>
      <c r="I11" s="536" t="e">
        <f t="shared" si="0"/>
        <v>#DIV/0!</v>
      </c>
      <c r="J11" s="536" t="e">
        <f t="shared" si="0"/>
        <v>#DIV/0!</v>
      </c>
    </row>
    <row r="12" spans="1:10" x14ac:dyDescent="0.4">
      <c r="A12" s="533">
        <v>8</v>
      </c>
      <c r="B12" s="534" t="s">
        <v>25</v>
      </c>
      <c r="C12" s="535">
        <v>77793</v>
      </c>
      <c r="D12" s="535">
        <v>509932</v>
      </c>
      <c r="E12" s="535">
        <v>13</v>
      </c>
      <c r="F12" s="535">
        <v>27.58</v>
      </c>
      <c r="G12" s="535">
        <v>13</v>
      </c>
      <c r="H12" s="535">
        <v>27.58</v>
      </c>
      <c r="I12" s="536">
        <f t="shared" si="0"/>
        <v>100</v>
      </c>
      <c r="J12" s="536">
        <f t="shared" si="0"/>
        <v>100</v>
      </c>
    </row>
    <row r="13" spans="1:10" x14ac:dyDescent="0.4">
      <c r="A13" s="533">
        <v>9</v>
      </c>
      <c r="B13" s="534" t="s">
        <v>26</v>
      </c>
      <c r="C13" s="535">
        <v>190544</v>
      </c>
      <c r="D13" s="535">
        <v>443158.33</v>
      </c>
      <c r="E13" s="535">
        <v>0</v>
      </c>
      <c r="F13" s="535">
        <v>0</v>
      </c>
      <c r="G13" s="535">
        <v>0</v>
      </c>
      <c r="H13" s="535">
        <v>0</v>
      </c>
      <c r="I13" s="536" t="e">
        <f t="shared" si="0"/>
        <v>#DIV/0!</v>
      </c>
      <c r="J13" s="536" t="e">
        <f t="shared" si="0"/>
        <v>#DIV/0!</v>
      </c>
    </row>
    <row r="14" spans="1:10" x14ac:dyDescent="0.4">
      <c r="A14" s="533">
        <v>10</v>
      </c>
      <c r="B14" s="534" t="s">
        <v>27</v>
      </c>
      <c r="C14" s="535">
        <v>60117</v>
      </c>
      <c r="D14" s="535">
        <v>433490.13</v>
      </c>
      <c r="E14" s="535">
        <v>0</v>
      </c>
      <c r="F14" s="535">
        <v>0</v>
      </c>
      <c r="G14" s="535">
        <v>0</v>
      </c>
      <c r="H14" s="535">
        <v>0</v>
      </c>
      <c r="I14" s="536" t="e">
        <f t="shared" si="0"/>
        <v>#DIV/0!</v>
      </c>
      <c r="J14" s="536" t="e">
        <f t="shared" si="0"/>
        <v>#DIV/0!</v>
      </c>
    </row>
    <row r="15" spans="1:10" x14ac:dyDescent="0.4">
      <c r="A15" s="533">
        <v>11</v>
      </c>
      <c r="B15" s="534" t="s">
        <v>28</v>
      </c>
      <c r="C15" s="535">
        <v>1841</v>
      </c>
      <c r="D15" s="535">
        <v>22595.33</v>
      </c>
      <c r="E15" s="535">
        <v>0</v>
      </c>
      <c r="F15" s="535">
        <v>0</v>
      </c>
      <c r="G15" s="535">
        <v>0</v>
      </c>
      <c r="H15" s="535">
        <v>0</v>
      </c>
      <c r="I15" s="536" t="e">
        <f t="shared" si="0"/>
        <v>#DIV/0!</v>
      </c>
      <c r="J15" s="536" t="e">
        <f t="shared" si="0"/>
        <v>#DIV/0!</v>
      </c>
    </row>
    <row r="16" spans="1:10" x14ac:dyDescent="0.4">
      <c r="A16" s="533">
        <v>12</v>
      </c>
      <c r="B16" s="534" t="s">
        <v>29</v>
      </c>
      <c r="C16" s="535">
        <v>38681</v>
      </c>
      <c r="D16" s="535">
        <v>103152.89</v>
      </c>
      <c r="E16" s="535">
        <v>0</v>
      </c>
      <c r="F16" s="535">
        <v>0</v>
      </c>
      <c r="G16" s="535">
        <v>0</v>
      </c>
      <c r="H16" s="535">
        <v>0</v>
      </c>
      <c r="I16" s="536" t="e">
        <f t="shared" si="0"/>
        <v>#DIV/0!</v>
      </c>
      <c r="J16" s="536" t="e">
        <f t="shared" si="0"/>
        <v>#DIV/0!</v>
      </c>
    </row>
    <row r="17" spans="1:10" x14ac:dyDescent="0.4">
      <c r="A17" s="533">
        <v>13</v>
      </c>
      <c r="B17" s="534" t="s">
        <v>33</v>
      </c>
      <c r="C17" s="535">
        <v>149882</v>
      </c>
      <c r="D17" s="535">
        <v>540936.37397339405</v>
      </c>
      <c r="E17" s="535">
        <v>0</v>
      </c>
      <c r="F17" s="535">
        <v>0</v>
      </c>
      <c r="G17" s="535">
        <v>0</v>
      </c>
      <c r="H17" s="535">
        <v>0</v>
      </c>
      <c r="I17" s="536" t="e">
        <f t="shared" si="0"/>
        <v>#DIV/0!</v>
      </c>
      <c r="J17" s="536" t="e">
        <f t="shared" si="0"/>
        <v>#DIV/0!</v>
      </c>
    </row>
    <row r="18" spans="1:10" x14ac:dyDescent="0.4">
      <c r="A18" s="533">
        <v>14</v>
      </c>
      <c r="B18" s="534" t="s">
        <v>34</v>
      </c>
      <c r="C18" s="535">
        <v>246942</v>
      </c>
      <c r="D18" s="535">
        <v>1177661.67</v>
      </c>
      <c r="E18" s="535">
        <v>0</v>
      </c>
      <c r="F18" s="535">
        <v>0</v>
      </c>
      <c r="G18" s="535">
        <v>0</v>
      </c>
      <c r="H18" s="535">
        <v>0</v>
      </c>
      <c r="I18" s="536" t="e">
        <f t="shared" si="0"/>
        <v>#DIV/0!</v>
      </c>
      <c r="J18" s="536" t="e">
        <f t="shared" si="0"/>
        <v>#DIV/0!</v>
      </c>
    </row>
    <row r="19" spans="1:10" x14ac:dyDescent="0.4">
      <c r="A19" s="533">
        <v>15</v>
      </c>
      <c r="B19" s="534" t="s">
        <v>35</v>
      </c>
      <c r="C19" s="535">
        <v>629461</v>
      </c>
      <c r="D19" s="535">
        <v>602908.68228703504</v>
      </c>
      <c r="E19" s="535">
        <v>0</v>
      </c>
      <c r="F19" s="535">
        <v>0</v>
      </c>
      <c r="G19" s="535">
        <v>0</v>
      </c>
      <c r="H19" s="535">
        <v>0</v>
      </c>
      <c r="I19" s="536" t="e">
        <f t="shared" si="0"/>
        <v>#DIV/0!</v>
      </c>
      <c r="J19" s="536" t="e">
        <f t="shared" si="0"/>
        <v>#DIV/0!</v>
      </c>
    </row>
    <row r="20" spans="1:10" x14ac:dyDescent="0.4">
      <c r="A20" s="533">
        <v>16</v>
      </c>
      <c r="B20" s="534" t="s">
        <v>36</v>
      </c>
      <c r="C20" s="535">
        <v>15009</v>
      </c>
      <c r="D20" s="535">
        <v>23458.59</v>
      </c>
      <c r="E20" s="535">
        <v>0</v>
      </c>
      <c r="F20" s="535">
        <v>0</v>
      </c>
      <c r="G20" s="535">
        <v>0</v>
      </c>
      <c r="H20" s="535">
        <v>0</v>
      </c>
      <c r="I20" s="536" t="e">
        <f t="shared" si="0"/>
        <v>#DIV/0!</v>
      </c>
      <c r="J20" s="536" t="e">
        <f t="shared" si="0"/>
        <v>#DIV/0!</v>
      </c>
    </row>
    <row r="21" spans="1:10" x14ac:dyDescent="0.4">
      <c r="A21" s="533">
        <v>17</v>
      </c>
      <c r="B21" s="534" t="s">
        <v>37</v>
      </c>
      <c r="C21" s="535">
        <v>3840</v>
      </c>
      <c r="D21" s="535">
        <v>77241.142470999999</v>
      </c>
      <c r="E21" s="535">
        <v>0</v>
      </c>
      <c r="F21" s="535">
        <v>0</v>
      </c>
      <c r="G21" s="535">
        <v>0</v>
      </c>
      <c r="H21" s="535">
        <v>0</v>
      </c>
      <c r="I21" s="536" t="e">
        <f t="shared" si="0"/>
        <v>#DIV/0!</v>
      </c>
      <c r="J21" s="536" t="e">
        <f t="shared" si="0"/>
        <v>#DIV/0!</v>
      </c>
    </row>
    <row r="22" spans="1:10" x14ac:dyDescent="0.4">
      <c r="A22" s="533">
        <v>18</v>
      </c>
      <c r="B22" s="534" t="s">
        <v>38</v>
      </c>
      <c r="C22" s="535">
        <v>5280</v>
      </c>
      <c r="D22" s="535">
        <v>61173.59</v>
      </c>
      <c r="E22" s="535">
        <v>0</v>
      </c>
      <c r="F22" s="535">
        <v>0</v>
      </c>
      <c r="G22" s="535">
        <v>0</v>
      </c>
      <c r="H22" s="535">
        <v>0</v>
      </c>
      <c r="I22" s="536" t="e">
        <f t="shared" si="0"/>
        <v>#DIV/0!</v>
      </c>
      <c r="J22" s="536" t="e">
        <f t="shared" si="0"/>
        <v>#DIV/0!</v>
      </c>
    </row>
    <row r="23" spans="1:10" x14ac:dyDescent="0.4">
      <c r="A23" s="533">
        <v>19</v>
      </c>
      <c r="B23" s="534" t="s">
        <v>39</v>
      </c>
      <c r="C23" s="535">
        <v>82181</v>
      </c>
      <c r="D23" s="535">
        <v>246424.21</v>
      </c>
      <c r="E23" s="535">
        <v>0</v>
      </c>
      <c r="F23" s="535">
        <v>0</v>
      </c>
      <c r="G23" s="535">
        <v>0</v>
      </c>
      <c r="H23" s="535">
        <v>0</v>
      </c>
      <c r="I23" s="536" t="e">
        <f t="shared" si="0"/>
        <v>#DIV/0!</v>
      </c>
      <c r="J23" s="536" t="e">
        <f t="shared" si="0"/>
        <v>#DIV/0!</v>
      </c>
    </row>
    <row r="24" spans="1:10" x14ac:dyDescent="0.4">
      <c r="A24" s="533">
        <v>20</v>
      </c>
      <c r="B24" s="534" t="s">
        <v>40</v>
      </c>
      <c r="C24" s="535">
        <v>1600</v>
      </c>
      <c r="D24" s="535">
        <v>42165.31</v>
      </c>
      <c r="E24" s="535">
        <v>0</v>
      </c>
      <c r="F24" s="535">
        <v>0</v>
      </c>
      <c r="G24" s="535">
        <v>0</v>
      </c>
      <c r="H24" s="535">
        <v>0</v>
      </c>
      <c r="I24" s="536" t="e">
        <f t="shared" si="0"/>
        <v>#DIV/0!</v>
      </c>
      <c r="J24" s="536" t="e">
        <f t="shared" si="0"/>
        <v>#DIV/0!</v>
      </c>
    </row>
    <row r="25" spans="1:10" x14ac:dyDescent="0.4">
      <c r="A25" s="533">
        <v>21</v>
      </c>
      <c r="B25" s="534" t="s">
        <v>41</v>
      </c>
      <c r="C25" s="535">
        <v>16255</v>
      </c>
      <c r="D25" s="535">
        <v>71111.164999999994</v>
      </c>
      <c r="E25" s="535">
        <v>0</v>
      </c>
      <c r="F25" s="535">
        <v>0</v>
      </c>
      <c r="G25" s="535">
        <v>0</v>
      </c>
      <c r="H25" s="535">
        <v>0</v>
      </c>
      <c r="I25" s="536" t="e">
        <f t="shared" si="0"/>
        <v>#DIV/0!</v>
      </c>
      <c r="J25" s="536" t="e">
        <f t="shared" si="0"/>
        <v>#DIV/0!</v>
      </c>
    </row>
    <row r="26" spans="1:10" x14ac:dyDescent="0.4">
      <c r="A26" s="533">
        <v>22</v>
      </c>
      <c r="B26" s="534" t="s">
        <v>42</v>
      </c>
      <c r="C26" s="535">
        <v>5275</v>
      </c>
      <c r="D26" s="535">
        <v>341756.48</v>
      </c>
      <c r="E26" s="535">
        <v>0</v>
      </c>
      <c r="F26" s="535">
        <v>0</v>
      </c>
      <c r="G26" s="535">
        <v>0</v>
      </c>
      <c r="H26" s="535">
        <v>0</v>
      </c>
      <c r="I26" s="536" t="e">
        <f t="shared" si="0"/>
        <v>#DIV/0!</v>
      </c>
      <c r="J26" s="536" t="e">
        <f t="shared" si="0"/>
        <v>#DIV/0!</v>
      </c>
    </row>
    <row r="27" spans="1:10" x14ac:dyDescent="0.4">
      <c r="A27" s="533">
        <v>23</v>
      </c>
      <c r="B27" s="534" t="s">
        <v>43</v>
      </c>
      <c r="C27" s="535">
        <v>252321</v>
      </c>
      <c r="D27" s="535">
        <v>150559.828248398</v>
      </c>
      <c r="E27" s="535">
        <v>0</v>
      </c>
      <c r="F27" s="535">
        <v>0</v>
      </c>
      <c r="G27" s="535">
        <v>0</v>
      </c>
      <c r="H27" s="535">
        <v>0</v>
      </c>
      <c r="I27" s="536" t="e">
        <f t="shared" si="0"/>
        <v>#DIV/0!</v>
      </c>
      <c r="J27" s="536" t="e">
        <f t="shared" si="0"/>
        <v>#DIV/0!</v>
      </c>
    </row>
    <row r="28" spans="1:10" x14ac:dyDescent="0.4">
      <c r="A28" s="533">
        <v>24</v>
      </c>
      <c r="B28" s="534" t="s">
        <v>44</v>
      </c>
      <c r="C28" s="535">
        <v>25054</v>
      </c>
      <c r="D28" s="535">
        <v>184208</v>
      </c>
      <c r="E28" s="535">
        <v>0</v>
      </c>
      <c r="F28" s="535">
        <v>0</v>
      </c>
      <c r="G28" s="535">
        <v>0</v>
      </c>
      <c r="H28" s="535">
        <v>0</v>
      </c>
      <c r="I28" s="536" t="e">
        <f t="shared" si="0"/>
        <v>#DIV/0!</v>
      </c>
      <c r="J28" s="536" t="e">
        <f t="shared" si="0"/>
        <v>#DIV/0!</v>
      </c>
    </row>
    <row r="29" spans="1:10" x14ac:dyDescent="0.4">
      <c r="A29" s="533">
        <v>25</v>
      </c>
      <c r="B29" s="534" t="s">
        <v>45</v>
      </c>
      <c r="C29" s="535">
        <v>11335</v>
      </c>
      <c r="D29" s="535">
        <v>39783.599999999999</v>
      </c>
      <c r="E29" s="535">
        <v>0</v>
      </c>
      <c r="F29" s="535">
        <v>0</v>
      </c>
      <c r="G29" s="535">
        <v>0</v>
      </c>
      <c r="H29" s="535">
        <v>0</v>
      </c>
      <c r="I29" s="536" t="e">
        <f t="shared" si="0"/>
        <v>#DIV/0!</v>
      </c>
      <c r="J29" s="536" t="e">
        <f t="shared" si="0"/>
        <v>#DIV/0!</v>
      </c>
    </row>
    <row r="30" spans="1:10" x14ac:dyDescent="0.4">
      <c r="A30" s="533">
        <v>26</v>
      </c>
      <c r="B30" s="534" t="s">
        <v>46</v>
      </c>
      <c r="C30" s="535">
        <v>48831</v>
      </c>
      <c r="D30" s="535">
        <v>220346</v>
      </c>
      <c r="E30" s="535">
        <v>0</v>
      </c>
      <c r="F30" s="535">
        <v>0</v>
      </c>
      <c r="G30" s="535">
        <v>0</v>
      </c>
      <c r="H30" s="535">
        <v>0</v>
      </c>
      <c r="I30" s="536" t="e">
        <f t="shared" si="0"/>
        <v>#DIV/0!</v>
      </c>
      <c r="J30" s="536" t="e">
        <f t="shared" si="0"/>
        <v>#DIV/0!</v>
      </c>
    </row>
    <row r="31" spans="1:10" x14ac:dyDescent="0.4">
      <c r="A31" s="533">
        <v>27</v>
      </c>
      <c r="B31" s="534" t="s">
        <v>47</v>
      </c>
      <c r="C31" s="535">
        <v>478611</v>
      </c>
      <c r="D31" s="535">
        <v>1326406.3023200999</v>
      </c>
      <c r="E31" s="535">
        <v>0</v>
      </c>
      <c r="F31" s="535">
        <v>0</v>
      </c>
      <c r="G31" s="535">
        <v>0</v>
      </c>
      <c r="H31" s="535">
        <v>0</v>
      </c>
      <c r="I31" s="536" t="e">
        <f t="shared" si="0"/>
        <v>#DIV/0!</v>
      </c>
      <c r="J31" s="536" t="e">
        <f t="shared" si="0"/>
        <v>#DIV/0!</v>
      </c>
    </row>
    <row r="32" spans="1:10" x14ac:dyDescent="0.4">
      <c r="A32" s="533">
        <v>28</v>
      </c>
      <c r="B32" s="534" t="s">
        <v>48</v>
      </c>
      <c r="C32" s="535">
        <v>182394</v>
      </c>
      <c r="D32" s="535">
        <v>681341.50007960002</v>
      </c>
      <c r="E32" s="535">
        <v>0</v>
      </c>
      <c r="F32" s="535">
        <v>0</v>
      </c>
      <c r="G32" s="535">
        <v>0</v>
      </c>
      <c r="H32" s="535">
        <v>0</v>
      </c>
      <c r="I32" s="536" t="e">
        <f t="shared" si="0"/>
        <v>#DIV/0!</v>
      </c>
      <c r="J32" s="536" t="e">
        <f t="shared" si="0"/>
        <v>#DIV/0!</v>
      </c>
    </row>
    <row r="33" spans="1:10" x14ac:dyDescent="0.4">
      <c r="A33" s="533">
        <v>29</v>
      </c>
      <c r="B33" s="534" t="s">
        <v>49</v>
      </c>
      <c r="C33" s="535">
        <v>155118</v>
      </c>
      <c r="D33" s="535">
        <v>1034214.33</v>
      </c>
      <c r="E33" s="535">
        <v>0</v>
      </c>
      <c r="F33" s="535">
        <v>0</v>
      </c>
      <c r="G33" s="535">
        <v>0</v>
      </c>
      <c r="H33" s="535">
        <v>0</v>
      </c>
      <c r="I33" s="536" t="e">
        <f t="shared" si="0"/>
        <v>#DIV/0!</v>
      </c>
      <c r="J33" s="536" t="e">
        <f t="shared" si="0"/>
        <v>#DIV/0!</v>
      </c>
    </row>
    <row r="34" spans="1:10" x14ac:dyDescent="0.4">
      <c r="A34" s="533">
        <v>30</v>
      </c>
      <c r="B34" s="534" t="s">
        <v>50</v>
      </c>
      <c r="C34" s="535">
        <v>100538</v>
      </c>
      <c r="D34" s="535">
        <v>291807</v>
      </c>
      <c r="E34" s="535">
        <v>0</v>
      </c>
      <c r="F34" s="535">
        <v>0</v>
      </c>
      <c r="G34" s="535">
        <v>0</v>
      </c>
      <c r="H34" s="535">
        <v>0</v>
      </c>
      <c r="I34" s="536" t="e">
        <f t="shared" si="0"/>
        <v>#DIV/0!</v>
      </c>
      <c r="J34" s="536" t="e">
        <f t="shared" si="0"/>
        <v>#DIV/0!</v>
      </c>
    </row>
    <row r="35" spans="1:10" x14ac:dyDescent="0.4">
      <c r="A35" s="533">
        <v>31</v>
      </c>
      <c r="B35" s="534" t="s">
        <v>51</v>
      </c>
      <c r="C35" s="535">
        <v>135123</v>
      </c>
      <c r="D35" s="535">
        <v>95053.52</v>
      </c>
      <c r="E35" s="535">
        <v>0</v>
      </c>
      <c r="F35" s="535">
        <v>0</v>
      </c>
      <c r="G35" s="535">
        <v>0</v>
      </c>
      <c r="H35" s="535">
        <v>0</v>
      </c>
      <c r="I35" s="536" t="e">
        <f t="shared" si="0"/>
        <v>#DIV/0!</v>
      </c>
      <c r="J35" s="536" t="e">
        <f t="shared" si="0"/>
        <v>#DIV/0!</v>
      </c>
    </row>
    <row r="36" spans="1:10" x14ac:dyDescent="0.4">
      <c r="A36" s="533">
        <v>32</v>
      </c>
      <c r="B36" s="534" t="s">
        <v>52</v>
      </c>
      <c r="C36" s="535">
        <v>66999</v>
      </c>
      <c r="D36" s="535">
        <v>89223.9</v>
      </c>
      <c r="E36" s="535">
        <v>0</v>
      </c>
      <c r="F36" s="535">
        <v>0</v>
      </c>
      <c r="G36" s="535">
        <v>0</v>
      </c>
      <c r="H36" s="535">
        <v>0</v>
      </c>
      <c r="I36" s="536" t="e">
        <f t="shared" si="0"/>
        <v>#DIV/0!</v>
      </c>
      <c r="J36" s="536" t="e">
        <f t="shared" si="0"/>
        <v>#DIV/0!</v>
      </c>
    </row>
    <row r="37" spans="1:10" x14ac:dyDescent="0.4">
      <c r="A37" s="533">
        <v>33</v>
      </c>
      <c r="B37" s="534" t="s">
        <v>53</v>
      </c>
      <c r="C37" s="535">
        <v>302837</v>
      </c>
      <c r="D37" s="535">
        <v>175846.98259805</v>
      </c>
      <c r="E37" s="535">
        <v>0</v>
      </c>
      <c r="F37" s="535">
        <v>0</v>
      </c>
      <c r="G37" s="535">
        <v>0</v>
      </c>
      <c r="H37" s="535">
        <v>0</v>
      </c>
      <c r="I37" s="536" t="e">
        <f t="shared" si="0"/>
        <v>#DIV/0!</v>
      </c>
      <c r="J37" s="536" t="e">
        <f t="shared" si="0"/>
        <v>#DIV/0!</v>
      </c>
    </row>
    <row r="38" spans="1:10" x14ac:dyDescent="0.4">
      <c r="A38" s="533">
        <v>34</v>
      </c>
      <c r="B38" s="534" t="s">
        <v>57</v>
      </c>
      <c r="C38" s="535">
        <v>1567753</v>
      </c>
      <c r="D38" s="535">
        <v>2135985.81</v>
      </c>
      <c r="E38" s="535">
        <v>0</v>
      </c>
      <c r="F38" s="535">
        <v>0</v>
      </c>
      <c r="G38" s="535">
        <v>0</v>
      </c>
      <c r="H38" s="535">
        <v>0</v>
      </c>
      <c r="I38" s="536" t="e">
        <f t="shared" si="0"/>
        <v>#DIV/0!</v>
      </c>
      <c r="J38" s="536" t="e">
        <f t="shared" si="0"/>
        <v>#DIV/0!</v>
      </c>
    </row>
    <row r="39" spans="1:10" x14ac:dyDescent="0.4">
      <c r="A39" s="533">
        <v>35</v>
      </c>
      <c r="B39" s="534" t="s">
        <v>58</v>
      </c>
      <c r="C39" s="535">
        <v>609059</v>
      </c>
      <c r="D39" s="535">
        <v>1035370.14</v>
      </c>
      <c r="E39" s="535">
        <v>196</v>
      </c>
      <c r="F39" s="535">
        <v>317.5</v>
      </c>
      <c r="G39" s="535">
        <v>196</v>
      </c>
      <c r="H39" s="535">
        <v>317.5</v>
      </c>
      <c r="I39" s="536">
        <f t="shared" si="0"/>
        <v>100</v>
      </c>
      <c r="J39" s="536">
        <f t="shared" si="0"/>
        <v>100</v>
      </c>
    </row>
    <row r="40" spans="1:10" x14ac:dyDescent="0.4">
      <c r="A40" s="533">
        <v>36</v>
      </c>
      <c r="B40" s="534" t="s">
        <v>64</v>
      </c>
      <c r="C40" s="535">
        <v>261324</v>
      </c>
      <c r="D40" s="535">
        <v>175440.75</v>
      </c>
      <c r="E40" s="535">
        <v>0</v>
      </c>
      <c r="F40" s="535">
        <v>0</v>
      </c>
      <c r="G40" s="535">
        <v>0</v>
      </c>
      <c r="H40" s="535">
        <v>0</v>
      </c>
      <c r="I40" s="536" t="e">
        <f t="shared" si="0"/>
        <v>#DIV/0!</v>
      </c>
      <c r="J40" s="536" t="e">
        <f t="shared" si="0"/>
        <v>#DIV/0!</v>
      </c>
    </row>
    <row r="41" spans="1:10" x14ac:dyDescent="0.4">
      <c r="A41" s="533">
        <v>37</v>
      </c>
      <c r="B41" s="534" t="s">
        <v>65</v>
      </c>
      <c r="C41" s="535">
        <v>2590058</v>
      </c>
      <c r="D41" s="535">
        <v>1688837.43</v>
      </c>
      <c r="E41" s="535">
        <v>0</v>
      </c>
      <c r="F41" s="535">
        <v>0</v>
      </c>
      <c r="G41" s="535">
        <v>0</v>
      </c>
      <c r="H41" s="535">
        <v>0</v>
      </c>
      <c r="I41" s="536" t="e">
        <f t="shared" si="0"/>
        <v>#DIV/0!</v>
      </c>
      <c r="J41" s="536" t="e">
        <f t="shared" si="0"/>
        <v>#DIV/0!</v>
      </c>
    </row>
    <row r="42" spans="1:10" x14ac:dyDescent="0.4">
      <c r="A42" s="533">
        <v>38</v>
      </c>
      <c r="B42" s="534" t="s">
        <v>66</v>
      </c>
      <c r="C42" s="535">
        <v>0</v>
      </c>
      <c r="D42" s="535">
        <v>0</v>
      </c>
      <c r="E42" s="535">
        <v>0</v>
      </c>
      <c r="F42" s="535">
        <v>0</v>
      </c>
      <c r="G42" s="535">
        <v>0</v>
      </c>
      <c r="H42" s="535">
        <v>0</v>
      </c>
      <c r="I42" s="536" t="e">
        <f t="shared" si="0"/>
        <v>#DIV/0!</v>
      </c>
      <c r="J42" s="536" t="e">
        <f t="shared" si="0"/>
        <v>#DIV/0!</v>
      </c>
    </row>
    <row r="43" spans="1:10" x14ac:dyDescent="0.4">
      <c r="A43" s="533">
        <v>39</v>
      </c>
      <c r="B43" s="534" t="s">
        <v>69</v>
      </c>
      <c r="C43" s="535">
        <v>3471</v>
      </c>
      <c r="D43" s="535">
        <v>216092.3</v>
      </c>
      <c r="E43" s="535">
        <v>0</v>
      </c>
      <c r="F43" s="535">
        <v>0</v>
      </c>
      <c r="G43" s="535">
        <v>0</v>
      </c>
      <c r="H43" s="535">
        <v>0</v>
      </c>
      <c r="I43" s="536" t="e">
        <f t="shared" si="0"/>
        <v>#DIV/0!</v>
      </c>
      <c r="J43" s="536" t="e">
        <f t="shared" si="0"/>
        <v>#DIV/0!</v>
      </c>
    </row>
    <row r="44" spans="1:10" x14ac:dyDescent="0.4">
      <c r="A44" s="533">
        <v>40</v>
      </c>
      <c r="B44" s="534" t="s">
        <v>73</v>
      </c>
      <c r="C44" s="535">
        <v>166217</v>
      </c>
      <c r="D44" s="535">
        <v>98360</v>
      </c>
      <c r="E44" s="535">
        <v>0</v>
      </c>
      <c r="F44" s="535">
        <v>0</v>
      </c>
      <c r="G44" s="535">
        <v>0</v>
      </c>
      <c r="H44" s="535">
        <v>0</v>
      </c>
      <c r="I44" s="536" t="e">
        <f t="shared" si="0"/>
        <v>#DIV/0!</v>
      </c>
      <c r="J44" s="536" t="e">
        <f t="shared" si="0"/>
        <v>#DIV/0!</v>
      </c>
    </row>
    <row r="45" spans="1:10" x14ac:dyDescent="0.4">
      <c r="A45" s="533">
        <v>41</v>
      </c>
      <c r="B45" s="534" t="s">
        <v>74</v>
      </c>
      <c r="C45" s="535">
        <v>507653</v>
      </c>
      <c r="D45" s="535">
        <v>135244.06567000001</v>
      </c>
      <c r="E45" s="535">
        <v>0</v>
      </c>
      <c r="F45" s="535">
        <v>0</v>
      </c>
      <c r="G45" s="535">
        <v>0</v>
      </c>
      <c r="H45" s="535">
        <v>0</v>
      </c>
      <c r="I45" s="536" t="e">
        <f t="shared" si="0"/>
        <v>#DIV/0!</v>
      </c>
      <c r="J45" s="536" t="e">
        <f t="shared" si="0"/>
        <v>#DIV/0!</v>
      </c>
    </row>
    <row r="46" spans="1:10" x14ac:dyDescent="0.4">
      <c r="A46" s="533">
        <v>42</v>
      </c>
      <c r="B46" s="534" t="s">
        <v>75</v>
      </c>
      <c r="C46" s="535">
        <v>125880</v>
      </c>
      <c r="D46" s="535">
        <v>24848.86</v>
      </c>
      <c r="E46" s="535">
        <v>0</v>
      </c>
      <c r="F46" s="535">
        <v>0</v>
      </c>
      <c r="G46" s="535">
        <v>0</v>
      </c>
      <c r="H46" s="535">
        <v>0</v>
      </c>
      <c r="I46" s="536" t="e">
        <f t="shared" si="0"/>
        <v>#DIV/0!</v>
      </c>
      <c r="J46" s="536" t="e">
        <f t="shared" si="0"/>
        <v>#DIV/0!</v>
      </c>
    </row>
    <row r="47" spans="1:10" x14ac:dyDescent="0.4">
      <c r="A47" s="533">
        <v>43</v>
      </c>
      <c r="B47" s="534" t="s">
        <v>76</v>
      </c>
      <c r="C47" s="535">
        <v>86099</v>
      </c>
      <c r="D47" s="535">
        <v>21816</v>
      </c>
      <c r="E47" s="535">
        <v>0</v>
      </c>
      <c r="F47" s="535">
        <v>0</v>
      </c>
      <c r="G47" s="535">
        <v>0</v>
      </c>
      <c r="H47" s="535">
        <v>0</v>
      </c>
      <c r="I47" s="536" t="e">
        <f t="shared" si="0"/>
        <v>#DIV/0!</v>
      </c>
      <c r="J47" s="536" t="e">
        <f t="shared" si="0"/>
        <v>#DIV/0!</v>
      </c>
    </row>
    <row r="48" spans="1:10" x14ac:dyDescent="0.4">
      <c r="A48" s="533">
        <v>44</v>
      </c>
      <c r="B48" s="534" t="s">
        <v>80</v>
      </c>
      <c r="C48" s="535">
        <v>0</v>
      </c>
      <c r="D48" s="535">
        <v>0</v>
      </c>
      <c r="E48" s="535">
        <v>0</v>
      </c>
      <c r="F48" s="535">
        <v>0</v>
      </c>
      <c r="G48" s="535">
        <v>0</v>
      </c>
      <c r="H48" s="535">
        <v>0</v>
      </c>
      <c r="I48" s="536" t="e">
        <f>G48/E48*100</f>
        <v>#DIV/0!</v>
      </c>
      <c r="J48" s="536" t="e">
        <f>H48/F48*100</f>
        <v>#DIV/0!</v>
      </c>
    </row>
    <row r="49" spans="1:10" x14ac:dyDescent="0.4">
      <c r="A49" s="533">
        <v>45</v>
      </c>
      <c r="B49" s="534" t="s">
        <v>81</v>
      </c>
      <c r="C49" s="535">
        <v>0</v>
      </c>
      <c r="D49" s="535">
        <v>0</v>
      </c>
      <c r="E49" s="535">
        <v>0</v>
      </c>
      <c r="F49" s="535">
        <v>0</v>
      </c>
      <c r="G49" s="535">
        <v>0</v>
      </c>
      <c r="H49" s="535">
        <v>0</v>
      </c>
      <c r="I49" s="536" t="e">
        <f t="shared" si="0"/>
        <v>#DIV/0!</v>
      </c>
      <c r="J49" s="536" t="e">
        <f t="shared" si="0"/>
        <v>#DIV/0!</v>
      </c>
    </row>
    <row r="50" spans="1:10" s="541" customFormat="1" ht="27" x14ac:dyDescent="0.5">
      <c r="A50" s="537"/>
      <c r="B50" s="538" t="s">
        <v>287</v>
      </c>
      <c r="C50" s="539">
        <f t="shared" ref="C50:H50" si="1">SUM(C5:C49)</f>
        <v>13865162</v>
      </c>
      <c r="D50" s="539">
        <f t="shared" si="1"/>
        <v>29560863.174458671</v>
      </c>
      <c r="E50" s="539">
        <f t="shared" si="1"/>
        <v>230</v>
      </c>
      <c r="F50" s="539">
        <f t="shared" si="1"/>
        <v>514.55999999999995</v>
      </c>
      <c r="G50" s="539">
        <f t="shared" si="1"/>
        <v>230</v>
      </c>
      <c r="H50" s="539">
        <f t="shared" si="1"/>
        <v>514.55999999999995</v>
      </c>
      <c r="I50" s="540">
        <f t="shared" si="0"/>
        <v>100</v>
      </c>
      <c r="J50" s="540">
        <f t="shared" si="0"/>
        <v>100</v>
      </c>
    </row>
  </sheetData>
  <mergeCells count="8">
    <mergeCell ref="A1:J1"/>
    <mergeCell ref="B2:J2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N17" sqref="N17"/>
    </sheetView>
  </sheetViews>
  <sheetFormatPr defaultRowHeight="15" x14ac:dyDescent="0.25"/>
  <cols>
    <col min="1" max="1" width="5.5703125" bestFit="1" customWidth="1"/>
    <col min="2" max="2" width="18.85546875" bestFit="1" customWidth="1"/>
    <col min="3" max="3" width="20.42578125" bestFit="1" customWidth="1"/>
    <col min="4" max="4" width="18.42578125" bestFit="1" customWidth="1"/>
  </cols>
  <sheetData>
    <row r="1" spans="1:5" ht="15" customHeight="1" x14ac:dyDescent="0.25">
      <c r="A1" s="1211" t="s">
        <v>672</v>
      </c>
      <c r="B1" s="1211"/>
      <c r="C1" s="1211"/>
      <c r="D1" s="1211"/>
      <c r="E1" s="1211"/>
    </row>
    <row r="3" spans="1:5" x14ac:dyDescent="0.25">
      <c r="A3" s="225" t="s">
        <v>673</v>
      </c>
      <c r="B3" s="558" t="s">
        <v>674</v>
      </c>
      <c r="C3" s="558" t="s">
        <v>675</v>
      </c>
      <c r="D3" s="558" t="s">
        <v>676</v>
      </c>
    </row>
    <row r="4" spans="1:5" x14ac:dyDescent="0.25">
      <c r="A4" s="559">
        <v>1</v>
      </c>
      <c r="B4" s="560" t="s">
        <v>677</v>
      </c>
      <c r="C4" s="561">
        <v>22</v>
      </c>
      <c r="D4" s="561">
        <v>35825</v>
      </c>
    </row>
    <row r="5" spans="1:5" x14ac:dyDescent="0.25">
      <c r="A5" s="559">
        <v>2</v>
      </c>
      <c r="B5" s="560" t="s">
        <v>95</v>
      </c>
      <c r="C5" s="561">
        <v>40</v>
      </c>
      <c r="D5" s="561">
        <v>100839</v>
      </c>
    </row>
    <row r="6" spans="1:5" x14ac:dyDescent="0.25">
      <c r="A6" s="559">
        <v>3</v>
      </c>
      <c r="B6" s="560" t="s">
        <v>96</v>
      </c>
      <c r="C6" s="561">
        <v>21</v>
      </c>
      <c r="D6" s="561">
        <v>21917</v>
      </c>
    </row>
    <row r="7" spans="1:5" x14ac:dyDescent="0.25">
      <c r="A7" s="559">
        <v>4</v>
      </c>
      <c r="B7" s="560" t="s">
        <v>323</v>
      </c>
      <c r="C7" s="561">
        <v>42</v>
      </c>
      <c r="D7" s="561">
        <v>30790</v>
      </c>
    </row>
    <row r="8" spans="1:5" x14ac:dyDescent="0.25">
      <c r="A8" s="559">
        <v>5</v>
      </c>
      <c r="B8" s="560" t="s">
        <v>678</v>
      </c>
      <c r="C8" s="561">
        <v>26</v>
      </c>
      <c r="D8" s="561">
        <v>31065</v>
      </c>
    </row>
    <row r="9" spans="1:5" x14ac:dyDescent="0.25">
      <c r="A9" s="559">
        <v>6</v>
      </c>
      <c r="B9" s="560" t="s">
        <v>335</v>
      </c>
      <c r="C9" s="561">
        <v>30</v>
      </c>
      <c r="D9" s="561">
        <v>53608</v>
      </c>
    </row>
    <row r="10" spans="1:5" x14ac:dyDescent="0.25">
      <c r="A10" s="559">
        <v>7</v>
      </c>
      <c r="B10" s="560" t="s">
        <v>679</v>
      </c>
      <c r="C10" s="561">
        <v>35</v>
      </c>
      <c r="D10" s="561">
        <v>65385</v>
      </c>
    </row>
    <row r="11" spans="1:5" x14ac:dyDescent="0.25">
      <c r="A11" s="559">
        <v>8</v>
      </c>
      <c r="B11" s="560" t="s">
        <v>680</v>
      </c>
      <c r="C11" s="561">
        <v>62</v>
      </c>
      <c r="D11" s="561">
        <v>51793</v>
      </c>
    </row>
    <row r="12" spans="1:5" x14ac:dyDescent="0.25">
      <c r="A12" s="559">
        <v>9</v>
      </c>
      <c r="B12" s="560" t="s">
        <v>315</v>
      </c>
      <c r="C12" s="561">
        <v>49</v>
      </c>
      <c r="D12" s="561">
        <v>54456</v>
      </c>
    </row>
    <row r="13" spans="1:5" x14ac:dyDescent="0.25">
      <c r="A13" s="559">
        <v>10</v>
      </c>
      <c r="B13" s="560" t="s">
        <v>326</v>
      </c>
      <c r="C13" s="561">
        <v>82</v>
      </c>
      <c r="D13" s="561">
        <v>95085</v>
      </c>
    </row>
    <row r="14" spans="1:5" x14ac:dyDescent="0.25">
      <c r="A14" s="559">
        <v>11</v>
      </c>
      <c r="B14" s="560" t="s">
        <v>681</v>
      </c>
      <c r="C14" s="561">
        <v>85</v>
      </c>
      <c r="D14" s="561">
        <v>108199</v>
      </c>
    </row>
    <row r="15" spans="1:5" x14ac:dyDescent="0.25">
      <c r="A15" s="559">
        <v>12</v>
      </c>
      <c r="B15" s="560" t="s">
        <v>106</v>
      </c>
      <c r="C15" s="561">
        <v>4</v>
      </c>
      <c r="D15" s="561">
        <v>4303</v>
      </c>
    </row>
    <row r="16" spans="1:5" x14ac:dyDescent="0.25">
      <c r="A16" s="559">
        <v>13</v>
      </c>
      <c r="B16" s="560" t="s">
        <v>319</v>
      </c>
      <c r="C16" s="561">
        <v>31</v>
      </c>
      <c r="D16" s="561">
        <v>46348</v>
      </c>
    </row>
    <row r="17" spans="1:4" x14ac:dyDescent="0.25">
      <c r="A17" s="559">
        <v>14</v>
      </c>
      <c r="B17" s="560" t="s">
        <v>312</v>
      </c>
      <c r="C17" s="561">
        <v>87</v>
      </c>
      <c r="D17" s="561">
        <v>70488</v>
      </c>
    </row>
    <row r="18" spans="1:4" x14ac:dyDescent="0.25">
      <c r="A18" s="559">
        <v>15</v>
      </c>
      <c r="B18" s="560" t="s">
        <v>321</v>
      </c>
      <c r="C18" s="561">
        <v>51</v>
      </c>
      <c r="D18" s="561">
        <v>58236</v>
      </c>
    </row>
    <row r="19" spans="1:4" x14ac:dyDescent="0.25">
      <c r="A19" s="559">
        <v>16</v>
      </c>
      <c r="B19" s="560" t="s">
        <v>336</v>
      </c>
      <c r="C19" s="561">
        <v>87</v>
      </c>
      <c r="D19" s="561">
        <v>160445</v>
      </c>
    </row>
    <row r="20" spans="1:4" x14ac:dyDescent="0.25">
      <c r="A20" s="559">
        <v>17</v>
      </c>
      <c r="B20" s="560" t="s">
        <v>111</v>
      </c>
      <c r="C20" s="561">
        <v>3</v>
      </c>
      <c r="D20" s="561">
        <v>2453</v>
      </c>
    </row>
    <row r="21" spans="1:4" x14ac:dyDescent="0.25">
      <c r="A21" s="559">
        <v>18</v>
      </c>
      <c r="B21" s="560" t="s">
        <v>331</v>
      </c>
      <c r="C21" s="561">
        <v>127</v>
      </c>
      <c r="D21" s="561">
        <v>108269</v>
      </c>
    </row>
    <row r="22" spans="1:4" x14ac:dyDescent="0.25">
      <c r="A22" s="559">
        <v>19</v>
      </c>
      <c r="B22" s="560" t="s">
        <v>330</v>
      </c>
      <c r="C22" s="561">
        <v>21</v>
      </c>
      <c r="D22" s="561">
        <v>33254</v>
      </c>
    </row>
    <row r="23" spans="1:4" x14ac:dyDescent="0.25">
      <c r="A23" s="559">
        <v>20</v>
      </c>
      <c r="B23" s="560" t="s">
        <v>316</v>
      </c>
      <c r="C23" s="561">
        <v>25</v>
      </c>
      <c r="D23" s="561">
        <v>24896</v>
      </c>
    </row>
    <row r="24" spans="1:4" x14ac:dyDescent="0.25">
      <c r="A24" s="559">
        <v>21</v>
      </c>
      <c r="B24" s="560" t="s">
        <v>325</v>
      </c>
      <c r="C24" s="561">
        <v>77</v>
      </c>
      <c r="D24" s="561">
        <v>92869</v>
      </c>
    </row>
    <row r="25" spans="1:4" x14ac:dyDescent="0.25">
      <c r="A25" s="559">
        <v>22</v>
      </c>
      <c r="B25" s="560" t="s">
        <v>329</v>
      </c>
      <c r="C25" s="561">
        <v>30</v>
      </c>
      <c r="D25" s="561">
        <v>51352</v>
      </c>
    </row>
    <row r="26" spans="1:4" x14ac:dyDescent="0.25">
      <c r="A26" s="559">
        <v>23</v>
      </c>
      <c r="B26" s="560" t="s">
        <v>318</v>
      </c>
      <c r="C26" s="561">
        <v>35</v>
      </c>
      <c r="D26" s="561">
        <v>36273</v>
      </c>
    </row>
    <row r="27" spans="1:4" x14ac:dyDescent="0.25">
      <c r="A27" s="559">
        <v>24</v>
      </c>
      <c r="B27" s="560" t="s">
        <v>317</v>
      </c>
      <c r="C27" s="561">
        <v>70</v>
      </c>
      <c r="D27" s="561">
        <v>84354</v>
      </c>
    </row>
    <row r="28" spans="1:4" x14ac:dyDescent="0.25">
      <c r="A28" s="559">
        <v>25</v>
      </c>
      <c r="B28" s="560" t="s">
        <v>322</v>
      </c>
      <c r="C28" s="561">
        <v>66</v>
      </c>
      <c r="D28" s="561">
        <v>67905</v>
      </c>
    </row>
    <row r="29" spans="1:4" x14ac:dyDescent="0.25">
      <c r="A29" s="559">
        <v>26</v>
      </c>
      <c r="B29" s="560" t="s">
        <v>682</v>
      </c>
      <c r="C29" s="561">
        <v>7</v>
      </c>
      <c r="D29" s="561">
        <v>7163</v>
      </c>
    </row>
    <row r="30" spans="1:4" x14ac:dyDescent="0.25">
      <c r="A30" s="559">
        <v>27</v>
      </c>
      <c r="B30" s="560" t="s">
        <v>683</v>
      </c>
      <c r="C30" s="561">
        <v>55</v>
      </c>
      <c r="D30" s="561">
        <v>102628</v>
      </c>
    </row>
    <row r="31" spans="1:4" x14ac:dyDescent="0.25">
      <c r="A31" s="559">
        <v>28</v>
      </c>
      <c r="B31" s="560" t="s">
        <v>123</v>
      </c>
      <c r="C31" s="561">
        <v>45</v>
      </c>
      <c r="D31" s="561">
        <v>68442</v>
      </c>
    </row>
    <row r="32" spans="1:4" x14ac:dyDescent="0.25">
      <c r="A32" s="225"/>
      <c r="B32" s="562" t="s">
        <v>247</v>
      </c>
      <c r="C32" s="563">
        <v>1315</v>
      </c>
      <c r="D32" s="563">
        <v>1668640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R19" sqref="R19"/>
    </sheetView>
  </sheetViews>
  <sheetFormatPr defaultRowHeight="15" x14ac:dyDescent="0.25"/>
  <cols>
    <col min="1" max="1" width="4.42578125" bestFit="1" customWidth="1"/>
    <col min="2" max="2" width="22" bestFit="1" customWidth="1"/>
    <col min="3" max="3" width="8.28515625" customWidth="1"/>
    <col min="4" max="4" width="11.85546875" customWidth="1"/>
    <col min="5" max="5" width="7.7109375" customWidth="1"/>
    <col min="6" max="6" width="12.140625" customWidth="1"/>
    <col min="9" max="9" width="9.7109375" customWidth="1"/>
    <col min="10" max="10" width="12.85546875" customWidth="1"/>
  </cols>
  <sheetData>
    <row r="1" spans="1:10" ht="16.5" thickBot="1" x14ac:dyDescent="0.3">
      <c r="A1" s="1212" t="s">
        <v>684</v>
      </c>
      <c r="B1" s="1213"/>
      <c r="C1" s="1213"/>
      <c r="D1" s="1213"/>
      <c r="E1" s="1213"/>
      <c r="F1" s="1213"/>
      <c r="G1" s="1213"/>
      <c r="H1" s="1213"/>
      <c r="I1" s="1213"/>
      <c r="J1" s="1214"/>
    </row>
    <row r="2" spans="1:10" ht="15.75" thickBot="1" x14ac:dyDescent="0.3">
      <c r="A2" s="564" t="s">
        <v>127</v>
      </c>
      <c r="B2" s="1215" t="s">
        <v>685</v>
      </c>
      <c r="C2" s="1217" t="s">
        <v>686</v>
      </c>
      <c r="D2" s="1218"/>
      <c r="E2" s="1217" t="s">
        <v>687</v>
      </c>
      <c r="F2" s="1218"/>
      <c r="G2" s="1219" t="s">
        <v>688</v>
      </c>
      <c r="H2" s="1219" t="s">
        <v>689</v>
      </c>
      <c r="I2" s="1219" t="s">
        <v>690</v>
      </c>
      <c r="J2" s="1219" t="s">
        <v>691</v>
      </c>
    </row>
    <row r="3" spans="1:10" ht="15.75" thickBot="1" x14ac:dyDescent="0.3">
      <c r="A3" s="565" t="s">
        <v>9</v>
      </c>
      <c r="B3" s="1216"/>
      <c r="C3" s="566" t="s">
        <v>692</v>
      </c>
      <c r="D3" s="566" t="s">
        <v>693</v>
      </c>
      <c r="E3" s="567" t="s">
        <v>692</v>
      </c>
      <c r="F3" s="567" t="s">
        <v>693</v>
      </c>
      <c r="G3" s="1220"/>
      <c r="H3" s="1220"/>
      <c r="I3" s="1220"/>
      <c r="J3" s="1220"/>
    </row>
    <row r="4" spans="1:10" ht="15.75" thickBot="1" x14ac:dyDescent="0.3">
      <c r="A4" s="565">
        <v>1</v>
      </c>
      <c r="B4" s="568">
        <v>2</v>
      </c>
      <c r="C4" s="569">
        <v>3</v>
      </c>
      <c r="D4" s="569">
        <v>4</v>
      </c>
      <c r="E4" s="568">
        <v>5</v>
      </c>
      <c r="F4" s="568">
        <v>6</v>
      </c>
      <c r="G4" s="569">
        <v>7</v>
      </c>
      <c r="H4" s="570">
        <v>8</v>
      </c>
      <c r="I4" s="570">
        <v>9</v>
      </c>
      <c r="J4" s="570">
        <v>10</v>
      </c>
    </row>
    <row r="5" spans="1:10" ht="15.75" thickBot="1" x14ac:dyDescent="0.3">
      <c r="A5" s="571">
        <v>1</v>
      </c>
      <c r="B5" s="572" t="s">
        <v>694</v>
      </c>
      <c r="C5" s="573">
        <v>26</v>
      </c>
      <c r="D5" s="573">
        <v>750</v>
      </c>
      <c r="E5" s="574">
        <v>3</v>
      </c>
      <c r="F5" s="574">
        <v>89</v>
      </c>
      <c r="G5" s="573">
        <v>12</v>
      </c>
      <c r="H5" s="573">
        <v>89</v>
      </c>
      <c r="I5" s="573">
        <v>0</v>
      </c>
      <c r="J5" s="573">
        <v>0</v>
      </c>
    </row>
    <row r="6" spans="1:10" ht="15.75" thickBot="1" x14ac:dyDescent="0.3">
      <c r="A6" s="571">
        <v>2</v>
      </c>
      <c r="B6" s="572" t="s">
        <v>695</v>
      </c>
      <c r="C6" s="573">
        <v>30</v>
      </c>
      <c r="D6" s="573">
        <v>750</v>
      </c>
      <c r="E6" s="574">
        <v>5</v>
      </c>
      <c r="F6" s="574">
        <v>128</v>
      </c>
      <c r="G6" s="573">
        <v>17</v>
      </c>
      <c r="H6" s="573">
        <v>102</v>
      </c>
      <c r="I6" s="573">
        <v>36</v>
      </c>
      <c r="J6" s="573">
        <v>2</v>
      </c>
    </row>
    <row r="7" spans="1:10" ht="15.75" thickBot="1" x14ac:dyDescent="0.3">
      <c r="A7" s="571">
        <v>3</v>
      </c>
      <c r="B7" s="572" t="s">
        <v>696</v>
      </c>
      <c r="C7" s="573">
        <v>35</v>
      </c>
      <c r="D7" s="573">
        <v>875</v>
      </c>
      <c r="E7" s="574">
        <v>7</v>
      </c>
      <c r="F7" s="574">
        <v>174</v>
      </c>
      <c r="G7" s="573">
        <v>20</v>
      </c>
      <c r="H7" s="573">
        <v>150</v>
      </c>
      <c r="I7" s="573">
        <v>0</v>
      </c>
      <c r="J7" s="573">
        <v>0</v>
      </c>
    </row>
    <row r="8" spans="1:10" ht="15.75" thickBot="1" x14ac:dyDescent="0.3">
      <c r="A8" s="571">
        <v>4</v>
      </c>
      <c r="B8" s="572" t="s">
        <v>697</v>
      </c>
      <c r="C8" s="573">
        <v>30</v>
      </c>
      <c r="D8" s="573">
        <v>750</v>
      </c>
      <c r="E8" s="574">
        <v>7</v>
      </c>
      <c r="F8" s="574">
        <v>177</v>
      </c>
      <c r="G8" s="573">
        <v>24</v>
      </c>
      <c r="H8" s="573">
        <v>171</v>
      </c>
      <c r="I8" s="573">
        <v>0</v>
      </c>
      <c r="J8" s="573">
        <v>0</v>
      </c>
    </row>
    <row r="9" spans="1:10" ht="15.75" thickBot="1" x14ac:dyDescent="0.3">
      <c r="A9" s="571">
        <v>5</v>
      </c>
      <c r="B9" s="572" t="s">
        <v>698</v>
      </c>
      <c r="C9" s="573">
        <v>29</v>
      </c>
      <c r="D9" s="573">
        <v>750</v>
      </c>
      <c r="E9" s="574">
        <v>5</v>
      </c>
      <c r="F9" s="574">
        <v>128</v>
      </c>
      <c r="G9" s="573">
        <v>17</v>
      </c>
      <c r="H9" s="573">
        <v>124</v>
      </c>
      <c r="I9" s="573">
        <v>4</v>
      </c>
      <c r="J9" s="573">
        <v>0</v>
      </c>
    </row>
    <row r="10" spans="1:10" ht="15.75" thickBot="1" x14ac:dyDescent="0.3">
      <c r="A10" s="571">
        <v>6</v>
      </c>
      <c r="B10" s="572" t="s">
        <v>699</v>
      </c>
      <c r="C10" s="573">
        <v>27</v>
      </c>
      <c r="D10" s="573">
        <v>750</v>
      </c>
      <c r="E10" s="574">
        <v>6</v>
      </c>
      <c r="F10" s="574">
        <v>201</v>
      </c>
      <c r="G10" s="573">
        <v>27</v>
      </c>
      <c r="H10" s="573">
        <v>174</v>
      </c>
      <c r="I10" s="573">
        <v>4</v>
      </c>
      <c r="J10" s="573">
        <v>4</v>
      </c>
    </row>
    <row r="11" spans="1:10" ht="15.75" thickBot="1" x14ac:dyDescent="0.3">
      <c r="A11" s="571">
        <v>7</v>
      </c>
      <c r="B11" s="572" t="s">
        <v>700</v>
      </c>
      <c r="C11" s="573">
        <v>26</v>
      </c>
      <c r="D11" s="573">
        <v>750</v>
      </c>
      <c r="E11" s="574">
        <v>3</v>
      </c>
      <c r="F11" s="574">
        <v>80</v>
      </c>
      <c r="G11" s="573">
        <v>11</v>
      </c>
      <c r="H11" s="573">
        <v>76</v>
      </c>
      <c r="I11" s="573">
        <v>0</v>
      </c>
      <c r="J11" s="573">
        <v>0</v>
      </c>
    </row>
    <row r="12" spans="1:10" ht="15.75" thickBot="1" x14ac:dyDescent="0.3">
      <c r="A12" s="571">
        <v>8</v>
      </c>
      <c r="B12" s="572" t="s">
        <v>701</v>
      </c>
      <c r="C12" s="573">
        <v>30</v>
      </c>
      <c r="D12" s="573">
        <v>750</v>
      </c>
      <c r="E12" s="574">
        <v>4</v>
      </c>
      <c r="F12" s="574">
        <v>121</v>
      </c>
      <c r="G12" s="573">
        <v>16</v>
      </c>
      <c r="H12" s="573">
        <v>110</v>
      </c>
      <c r="I12" s="573">
        <v>0</v>
      </c>
      <c r="J12" s="573">
        <v>0</v>
      </c>
    </row>
    <row r="13" spans="1:10" ht="15.75" thickBot="1" x14ac:dyDescent="0.3">
      <c r="A13" s="571">
        <v>9</v>
      </c>
      <c r="B13" s="572" t="s">
        <v>702</v>
      </c>
      <c r="C13" s="573">
        <v>24</v>
      </c>
      <c r="D13" s="573">
        <v>680</v>
      </c>
      <c r="E13" s="574">
        <v>5</v>
      </c>
      <c r="F13" s="574">
        <v>136</v>
      </c>
      <c r="G13" s="573">
        <v>20</v>
      </c>
      <c r="H13" s="573">
        <v>127</v>
      </c>
      <c r="I13" s="573">
        <v>1</v>
      </c>
      <c r="J13" s="573">
        <v>0</v>
      </c>
    </row>
    <row r="14" spans="1:10" ht="15.75" thickBot="1" x14ac:dyDescent="0.3">
      <c r="A14" s="571">
        <v>10</v>
      </c>
      <c r="B14" s="572" t="s">
        <v>703</v>
      </c>
      <c r="C14" s="573">
        <v>28</v>
      </c>
      <c r="D14" s="573">
        <v>750</v>
      </c>
      <c r="E14" s="574">
        <v>3</v>
      </c>
      <c r="F14" s="574">
        <v>67</v>
      </c>
      <c r="G14" s="573">
        <v>9</v>
      </c>
      <c r="H14" s="573">
        <v>66</v>
      </c>
      <c r="I14" s="573">
        <v>4</v>
      </c>
      <c r="J14" s="573">
        <v>1</v>
      </c>
    </row>
    <row r="15" spans="1:10" ht="15.75" thickBot="1" x14ac:dyDescent="0.3">
      <c r="A15" s="571">
        <v>11</v>
      </c>
      <c r="B15" s="572" t="s">
        <v>704</v>
      </c>
      <c r="C15" s="573">
        <v>27</v>
      </c>
      <c r="D15" s="573">
        <v>753</v>
      </c>
      <c r="E15" s="574">
        <v>3</v>
      </c>
      <c r="F15" s="574">
        <v>73</v>
      </c>
      <c r="G15" s="573">
        <v>10</v>
      </c>
      <c r="H15" s="573">
        <v>63</v>
      </c>
      <c r="I15" s="573">
        <v>20</v>
      </c>
      <c r="J15" s="573">
        <v>14</v>
      </c>
    </row>
    <row r="16" spans="1:10" ht="15.75" thickBot="1" x14ac:dyDescent="0.3">
      <c r="A16" s="571">
        <v>12</v>
      </c>
      <c r="B16" s="572" t="s">
        <v>705</v>
      </c>
      <c r="C16" s="573">
        <v>28</v>
      </c>
      <c r="D16" s="573">
        <v>850</v>
      </c>
      <c r="E16" s="574">
        <v>5</v>
      </c>
      <c r="F16" s="574">
        <v>124</v>
      </c>
      <c r="G16" s="573">
        <v>15</v>
      </c>
      <c r="H16" s="573">
        <v>119</v>
      </c>
      <c r="I16" s="573">
        <v>0</v>
      </c>
      <c r="J16" s="573">
        <v>0</v>
      </c>
    </row>
    <row r="17" spans="1:10" ht="15.75" thickBot="1" x14ac:dyDescent="0.3">
      <c r="A17" s="571">
        <v>13</v>
      </c>
      <c r="B17" s="572" t="s">
        <v>706</v>
      </c>
      <c r="C17" s="573">
        <v>27</v>
      </c>
      <c r="D17" s="573">
        <v>750</v>
      </c>
      <c r="E17" s="574">
        <v>4</v>
      </c>
      <c r="F17" s="574">
        <v>71</v>
      </c>
      <c r="G17" s="573">
        <v>9</v>
      </c>
      <c r="H17" s="573">
        <v>63</v>
      </c>
      <c r="I17" s="573">
        <v>2</v>
      </c>
      <c r="J17" s="573">
        <v>0</v>
      </c>
    </row>
    <row r="18" spans="1:10" ht="15.75" thickBot="1" x14ac:dyDescent="0.3">
      <c r="A18" s="571">
        <v>14</v>
      </c>
      <c r="B18" s="572" t="s">
        <v>707</v>
      </c>
      <c r="C18" s="573">
        <v>28</v>
      </c>
      <c r="D18" s="573">
        <v>750</v>
      </c>
      <c r="E18" s="574">
        <v>3</v>
      </c>
      <c r="F18" s="574">
        <v>71</v>
      </c>
      <c r="G18" s="573">
        <v>9</v>
      </c>
      <c r="H18" s="573">
        <v>71</v>
      </c>
      <c r="I18" s="573">
        <v>0</v>
      </c>
      <c r="J18" s="573">
        <v>0</v>
      </c>
    </row>
    <row r="19" spans="1:10" ht="15.75" thickBot="1" x14ac:dyDescent="0.3">
      <c r="A19" s="571">
        <v>15</v>
      </c>
      <c r="B19" s="572" t="s">
        <v>708</v>
      </c>
      <c r="C19" s="573">
        <v>28</v>
      </c>
      <c r="D19" s="573">
        <v>825</v>
      </c>
      <c r="E19" s="574">
        <v>7</v>
      </c>
      <c r="F19" s="574">
        <v>167</v>
      </c>
      <c r="G19" s="573">
        <v>20</v>
      </c>
      <c r="H19" s="573">
        <v>167</v>
      </c>
      <c r="I19" s="573">
        <v>0</v>
      </c>
      <c r="J19" s="573">
        <v>0</v>
      </c>
    </row>
    <row r="20" spans="1:10" ht="15.75" thickBot="1" x14ac:dyDescent="0.3">
      <c r="A20" s="571">
        <v>16</v>
      </c>
      <c r="B20" s="572" t="s">
        <v>709</v>
      </c>
      <c r="C20" s="573">
        <v>30</v>
      </c>
      <c r="D20" s="573">
        <v>825</v>
      </c>
      <c r="E20" s="574">
        <v>6</v>
      </c>
      <c r="F20" s="574">
        <v>158</v>
      </c>
      <c r="G20" s="573">
        <v>19</v>
      </c>
      <c r="H20" s="573">
        <v>157</v>
      </c>
      <c r="I20" s="573">
        <v>13</v>
      </c>
      <c r="J20" s="573">
        <v>0</v>
      </c>
    </row>
    <row r="21" spans="1:10" ht="15.75" thickBot="1" x14ac:dyDescent="0.3">
      <c r="A21" s="571">
        <v>17</v>
      </c>
      <c r="B21" s="572" t="s">
        <v>710</v>
      </c>
      <c r="C21" s="573">
        <v>29</v>
      </c>
      <c r="D21" s="573">
        <v>775</v>
      </c>
      <c r="E21" s="574">
        <v>5</v>
      </c>
      <c r="F21" s="574">
        <v>115</v>
      </c>
      <c r="G21" s="573">
        <v>15</v>
      </c>
      <c r="H21" s="573">
        <v>105</v>
      </c>
      <c r="I21" s="573">
        <v>9</v>
      </c>
      <c r="J21" s="573">
        <v>0</v>
      </c>
    </row>
    <row r="22" spans="1:10" ht="15.75" thickBot="1" x14ac:dyDescent="0.3">
      <c r="A22" s="571">
        <v>18</v>
      </c>
      <c r="B22" s="572" t="s">
        <v>711</v>
      </c>
      <c r="C22" s="573">
        <v>27</v>
      </c>
      <c r="D22" s="573">
        <v>750</v>
      </c>
      <c r="E22" s="574">
        <v>2</v>
      </c>
      <c r="F22" s="574">
        <v>39</v>
      </c>
      <c r="G22" s="573">
        <v>5</v>
      </c>
      <c r="H22" s="573">
        <v>39</v>
      </c>
      <c r="I22" s="573">
        <v>0</v>
      </c>
      <c r="J22" s="573">
        <v>0</v>
      </c>
    </row>
    <row r="23" spans="1:10" ht="15.75" thickBot="1" x14ac:dyDescent="0.3">
      <c r="A23" s="571">
        <v>19</v>
      </c>
      <c r="B23" s="572" t="s">
        <v>712</v>
      </c>
      <c r="C23" s="573">
        <v>28</v>
      </c>
      <c r="D23" s="573">
        <v>750</v>
      </c>
      <c r="E23" s="574">
        <v>4</v>
      </c>
      <c r="F23" s="574">
        <v>71</v>
      </c>
      <c r="G23" s="573">
        <v>9</v>
      </c>
      <c r="H23" s="573">
        <v>70</v>
      </c>
      <c r="I23" s="573">
        <v>0</v>
      </c>
      <c r="J23" s="573">
        <v>0</v>
      </c>
    </row>
    <row r="24" spans="1:10" ht="15.75" thickBot="1" x14ac:dyDescent="0.3">
      <c r="A24" s="571">
        <v>20</v>
      </c>
      <c r="B24" s="572" t="s">
        <v>713</v>
      </c>
      <c r="C24" s="573">
        <v>28</v>
      </c>
      <c r="D24" s="573">
        <v>750</v>
      </c>
      <c r="E24" s="574">
        <v>0</v>
      </c>
      <c r="F24" s="574">
        <v>0</v>
      </c>
      <c r="G24" s="573">
        <v>0</v>
      </c>
      <c r="H24" s="573">
        <v>0</v>
      </c>
      <c r="I24" s="573">
        <v>0</v>
      </c>
      <c r="J24" s="573">
        <v>0</v>
      </c>
    </row>
    <row r="25" spans="1:10" ht="15.75" thickBot="1" x14ac:dyDescent="0.3">
      <c r="A25" s="571">
        <v>21</v>
      </c>
      <c r="B25" s="572" t="s">
        <v>714</v>
      </c>
      <c r="C25" s="573">
        <v>28</v>
      </c>
      <c r="D25" s="573">
        <v>850</v>
      </c>
      <c r="E25" s="574">
        <v>5</v>
      </c>
      <c r="F25" s="574">
        <v>109</v>
      </c>
      <c r="G25" s="573">
        <v>13</v>
      </c>
      <c r="H25" s="573">
        <v>106</v>
      </c>
      <c r="I25" s="573">
        <v>9</v>
      </c>
      <c r="J25" s="573">
        <v>0</v>
      </c>
    </row>
    <row r="26" spans="1:10" ht="15.75" thickBot="1" x14ac:dyDescent="0.3">
      <c r="A26" s="571">
        <v>22</v>
      </c>
      <c r="B26" s="572" t="s">
        <v>715</v>
      </c>
      <c r="C26" s="573">
        <v>30</v>
      </c>
      <c r="D26" s="573">
        <v>750</v>
      </c>
      <c r="E26" s="574">
        <v>3</v>
      </c>
      <c r="F26" s="574">
        <v>38</v>
      </c>
      <c r="G26" s="573">
        <v>5</v>
      </c>
      <c r="H26" s="573">
        <v>38</v>
      </c>
      <c r="I26" s="573">
        <v>0</v>
      </c>
      <c r="J26" s="573">
        <v>0</v>
      </c>
    </row>
    <row r="27" spans="1:10" ht="15.75" thickBot="1" x14ac:dyDescent="0.3">
      <c r="A27" s="571">
        <v>23</v>
      </c>
      <c r="B27" s="572" t="s">
        <v>716</v>
      </c>
      <c r="C27" s="573">
        <v>28</v>
      </c>
      <c r="D27" s="573">
        <v>850</v>
      </c>
      <c r="E27" s="574">
        <v>7</v>
      </c>
      <c r="F27" s="574">
        <v>155</v>
      </c>
      <c r="G27" s="573">
        <v>18</v>
      </c>
      <c r="H27" s="573">
        <v>153</v>
      </c>
      <c r="I27" s="573">
        <v>38</v>
      </c>
      <c r="J27" s="573">
        <v>1</v>
      </c>
    </row>
    <row r="28" spans="1:10" ht="15.75" thickBot="1" x14ac:dyDescent="0.3">
      <c r="A28" s="571">
        <v>24</v>
      </c>
      <c r="B28" s="572" t="s">
        <v>717</v>
      </c>
      <c r="C28" s="573">
        <v>30</v>
      </c>
      <c r="D28" s="573">
        <v>850</v>
      </c>
      <c r="E28" s="574">
        <v>3</v>
      </c>
      <c r="F28" s="574">
        <v>79</v>
      </c>
      <c r="G28" s="573">
        <v>9</v>
      </c>
      <c r="H28" s="573">
        <v>79</v>
      </c>
      <c r="I28" s="573">
        <v>0</v>
      </c>
      <c r="J28" s="573">
        <v>0</v>
      </c>
    </row>
    <row r="29" spans="1:10" ht="15.75" thickBot="1" x14ac:dyDescent="0.3">
      <c r="A29" s="571">
        <v>25</v>
      </c>
      <c r="B29" s="572" t="s">
        <v>718</v>
      </c>
      <c r="C29" s="573">
        <v>30</v>
      </c>
      <c r="D29" s="573">
        <v>800</v>
      </c>
      <c r="E29" s="574">
        <v>3</v>
      </c>
      <c r="F29" s="574">
        <v>54</v>
      </c>
      <c r="G29" s="573">
        <v>7</v>
      </c>
      <c r="H29" s="573">
        <v>53</v>
      </c>
      <c r="I29" s="573">
        <v>0</v>
      </c>
      <c r="J29" s="573">
        <v>0</v>
      </c>
    </row>
    <row r="30" spans="1:10" ht="15.75" thickBot="1" x14ac:dyDescent="0.3">
      <c r="A30" s="571">
        <v>26</v>
      </c>
      <c r="B30" s="572" t="s">
        <v>719</v>
      </c>
      <c r="C30" s="573">
        <v>24</v>
      </c>
      <c r="D30" s="573">
        <v>600</v>
      </c>
      <c r="E30" s="574">
        <v>3</v>
      </c>
      <c r="F30" s="574">
        <v>48</v>
      </c>
      <c r="G30" s="573">
        <v>8</v>
      </c>
      <c r="H30" s="573">
        <v>48</v>
      </c>
      <c r="I30" s="573">
        <v>10</v>
      </c>
      <c r="J30" s="573">
        <v>0</v>
      </c>
    </row>
    <row r="31" spans="1:10" ht="15.75" thickBot="1" x14ac:dyDescent="0.3">
      <c r="A31" s="571">
        <v>27</v>
      </c>
      <c r="B31" s="572" t="s">
        <v>720</v>
      </c>
      <c r="C31" s="573">
        <v>29</v>
      </c>
      <c r="D31" s="573">
        <v>870</v>
      </c>
      <c r="E31" s="574">
        <v>10</v>
      </c>
      <c r="F31" s="574">
        <v>277</v>
      </c>
      <c r="G31" s="573">
        <v>32</v>
      </c>
      <c r="H31" s="573">
        <v>243</v>
      </c>
      <c r="I31" s="573">
        <v>0</v>
      </c>
      <c r="J31" s="573">
        <v>0</v>
      </c>
    </row>
    <row r="32" spans="1:10" ht="15.75" thickBot="1" x14ac:dyDescent="0.3">
      <c r="A32" s="571">
        <v>28</v>
      </c>
      <c r="B32" s="572" t="s">
        <v>721</v>
      </c>
      <c r="C32" s="573">
        <v>30</v>
      </c>
      <c r="D32" s="573">
        <v>800</v>
      </c>
      <c r="E32" s="574">
        <v>1</v>
      </c>
      <c r="F32" s="574">
        <v>25</v>
      </c>
      <c r="G32" s="573">
        <v>3</v>
      </c>
      <c r="H32" s="573">
        <v>25</v>
      </c>
      <c r="I32" s="573">
        <v>0</v>
      </c>
      <c r="J32" s="573">
        <v>0</v>
      </c>
    </row>
    <row r="33" spans="1:10" ht="15.75" thickBot="1" x14ac:dyDescent="0.3">
      <c r="A33" s="571">
        <v>29</v>
      </c>
      <c r="B33" s="572" t="s">
        <v>722</v>
      </c>
      <c r="C33" s="573">
        <v>30</v>
      </c>
      <c r="D33" s="573">
        <v>800</v>
      </c>
      <c r="E33" s="574">
        <v>7</v>
      </c>
      <c r="F33" s="574">
        <v>197</v>
      </c>
      <c r="G33" s="573">
        <v>25</v>
      </c>
      <c r="H33" s="573">
        <v>197</v>
      </c>
      <c r="I33" s="573">
        <v>5</v>
      </c>
      <c r="J33" s="573">
        <v>5</v>
      </c>
    </row>
    <row r="34" spans="1:10" ht="15.75" thickBot="1" x14ac:dyDescent="0.3">
      <c r="A34" s="571">
        <v>30</v>
      </c>
      <c r="B34" s="572" t="s">
        <v>723</v>
      </c>
      <c r="C34" s="573">
        <v>25</v>
      </c>
      <c r="D34" s="573">
        <v>750</v>
      </c>
      <c r="E34" s="574">
        <v>9</v>
      </c>
      <c r="F34" s="574">
        <v>239</v>
      </c>
      <c r="G34" s="573">
        <v>32</v>
      </c>
      <c r="H34" s="573">
        <v>194</v>
      </c>
      <c r="I34" s="573">
        <v>0</v>
      </c>
      <c r="J34" s="573">
        <v>0</v>
      </c>
    </row>
    <row r="35" spans="1:10" ht="15.75" thickBot="1" x14ac:dyDescent="0.3">
      <c r="A35" s="571">
        <v>31</v>
      </c>
      <c r="B35" s="572" t="s">
        <v>724</v>
      </c>
      <c r="C35" s="573">
        <v>28</v>
      </c>
      <c r="D35" s="573">
        <v>750</v>
      </c>
      <c r="E35" s="574">
        <v>2</v>
      </c>
      <c r="F35" s="574">
        <v>39</v>
      </c>
      <c r="G35" s="573">
        <v>5</v>
      </c>
      <c r="H35" s="573">
        <v>36</v>
      </c>
      <c r="I35" s="573">
        <v>0</v>
      </c>
      <c r="J35" s="573">
        <v>0</v>
      </c>
    </row>
    <row r="36" spans="1:10" ht="15.75" thickBot="1" x14ac:dyDescent="0.3">
      <c r="A36" s="571">
        <v>32</v>
      </c>
      <c r="B36" s="572" t="s">
        <v>725</v>
      </c>
      <c r="C36" s="573">
        <v>25</v>
      </c>
      <c r="D36" s="573">
        <v>700</v>
      </c>
      <c r="E36" s="574">
        <v>5</v>
      </c>
      <c r="F36" s="574">
        <v>96</v>
      </c>
      <c r="G36" s="573">
        <v>14</v>
      </c>
      <c r="H36" s="573">
        <v>87</v>
      </c>
      <c r="I36" s="573">
        <v>0</v>
      </c>
      <c r="J36" s="573">
        <v>0</v>
      </c>
    </row>
    <row r="37" spans="1:10" ht="15.75" thickBot="1" x14ac:dyDescent="0.3">
      <c r="A37" s="571">
        <v>33</v>
      </c>
      <c r="B37" s="572" t="s">
        <v>726</v>
      </c>
      <c r="C37" s="573">
        <v>25</v>
      </c>
      <c r="D37" s="573">
        <v>750</v>
      </c>
      <c r="E37" s="574">
        <v>8</v>
      </c>
      <c r="F37" s="574">
        <v>270</v>
      </c>
      <c r="G37" s="573">
        <v>36</v>
      </c>
      <c r="H37" s="573">
        <v>243</v>
      </c>
      <c r="I37" s="573">
        <v>0</v>
      </c>
      <c r="J37" s="573">
        <v>0</v>
      </c>
    </row>
    <row r="38" spans="1:10" ht="15.75" thickBot="1" x14ac:dyDescent="0.3">
      <c r="A38" s="575"/>
      <c r="B38" s="576" t="s">
        <v>727</v>
      </c>
      <c r="C38" s="577">
        <v>927</v>
      </c>
      <c r="D38" s="577">
        <v>25453</v>
      </c>
      <c r="E38" s="578">
        <v>153</v>
      </c>
      <c r="F38" s="578">
        <v>3816</v>
      </c>
      <c r="G38" s="577">
        <v>15</v>
      </c>
      <c r="H38" s="577">
        <v>3545</v>
      </c>
      <c r="I38" s="577">
        <v>155</v>
      </c>
      <c r="J38" s="577">
        <v>27</v>
      </c>
    </row>
  </sheetData>
  <mergeCells count="8">
    <mergeCell ref="A1:J1"/>
    <mergeCell ref="B2:B3"/>
    <mergeCell ref="C2:D2"/>
    <mergeCell ref="E2:F2"/>
    <mergeCell ref="G2:G3"/>
    <mergeCell ref="H2:H3"/>
    <mergeCell ref="I2:I3"/>
    <mergeCell ref="J2:J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M14" sqref="M14"/>
    </sheetView>
  </sheetViews>
  <sheetFormatPr defaultRowHeight="15" x14ac:dyDescent="0.25"/>
  <cols>
    <col min="1" max="1" width="4" bestFit="1" customWidth="1"/>
    <col min="2" max="2" width="23.5703125" bestFit="1" customWidth="1"/>
    <col min="3" max="3" width="12.5703125" customWidth="1"/>
    <col min="4" max="6" width="12.85546875" bestFit="1" customWidth="1"/>
  </cols>
  <sheetData>
    <row r="1" spans="1:6" ht="39" customHeight="1" thickBot="1" x14ac:dyDescent="0.3">
      <c r="A1" s="1221" t="s">
        <v>728</v>
      </c>
      <c r="B1" s="1222"/>
      <c r="C1" s="1222"/>
      <c r="D1" s="1222"/>
      <c r="E1" s="1222"/>
      <c r="F1" s="1223"/>
    </row>
    <row r="2" spans="1:6" ht="30.75" thickBot="1" x14ac:dyDescent="0.3">
      <c r="A2" s="579" t="s">
        <v>729</v>
      </c>
      <c r="B2" s="580" t="s">
        <v>730</v>
      </c>
      <c r="C2" s="580" t="s">
        <v>731</v>
      </c>
      <c r="D2" s="580" t="s">
        <v>732</v>
      </c>
      <c r="E2" s="580" t="s">
        <v>733</v>
      </c>
      <c r="F2" s="580" t="s">
        <v>734</v>
      </c>
    </row>
    <row r="3" spans="1:6" ht="15.75" thickBot="1" x14ac:dyDescent="0.3">
      <c r="A3" s="571">
        <v>1</v>
      </c>
      <c r="B3" s="581" t="s">
        <v>694</v>
      </c>
      <c r="C3" s="582">
        <v>3902</v>
      </c>
      <c r="D3" s="582">
        <v>15733518</v>
      </c>
      <c r="E3" s="582">
        <v>11866761</v>
      </c>
      <c r="F3" s="583">
        <v>3866757</v>
      </c>
    </row>
    <row r="4" spans="1:6" ht="15.75" thickBot="1" x14ac:dyDescent="0.3">
      <c r="A4" s="571">
        <v>2</v>
      </c>
      <c r="B4" s="581" t="s">
        <v>695</v>
      </c>
      <c r="C4" s="582">
        <v>1244</v>
      </c>
      <c r="D4" s="582">
        <v>5931316</v>
      </c>
      <c r="E4" s="582">
        <v>3759476</v>
      </c>
      <c r="F4" s="583">
        <v>2171840</v>
      </c>
    </row>
    <row r="5" spans="1:6" ht="15.75" thickBot="1" x14ac:dyDescent="0.3">
      <c r="A5" s="571">
        <v>3</v>
      </c>
      <c r="B5" s="581" t="s">
        <v>696</v>
      </c>
      <c r="C5" s="582">
        <v>4510</v>
      </c>
      <c r="D5" s="582">
        <v>27336913</v>
      </c>
      <c r="E5" s="582">
        <v>12954243</v>
      </c>
      <c r="F5" s="583">
        <v>14382670</v>
      </c>
    </row>
    <row r="6" spans="1:6" ht="15.75" thickBot="1" x14ac:dyDescent="0.3">
      <c r="A6" s="571">
        <v>4</v>
      </c>
      <c r="B6" s="581" t="s">
        <v>697</v>
      </c>
      <c r="C6" s="582">
        <v>4659</v>
      </c>
      <c r="D6" s="582">
        <v>12769040</v>
      </c>
      <c r="E6" s="582">
        <v>7873000</v>
      </c>
      <c r="F6" s="583">
        <v>4896040</v>
      </c>
    </row>
    <row r="7" spans="1:6" ht="15.75" thickBot="1" x14ac:dyDescent="0.3">
      <c r="A7" s="571">
        <v>5</v>
      </c>
      <c r="B7" s="581" t="s">
        <v>698</v>
      </c>
      <c r="C7" s="582">
        <v>2615</v>
      </c>
      <c r="D7" s="582">
        <v>8949712</v>
      </c>
      <c r="E7" s="582">
        <v>4753200</v>
      </c>
      <c r="F7" s="583">
        <v>4196512</v>
      </c>
    </row>
    <row r="8" spans="1:6" ht="15.75" thickBot="1" x14ac:dyDescent="0.3">
      <c r="A8" s="571">
        <v>6</v>
      </c>
      <c r="B8" s="581" t="s">
        <v>699</v>
      </c>
      <c r="C8" s="582">
        <v>2554</v>
      </c>
      <c r="D8" s="582">
        <v>8410470</v>
      </c>
      <c r="E8" s="582">
        <v>3939800</v>
      </c>
      <c r="F8" s="583">
        <v>4470670</v>
      </c>
    </row>
    <row r="9" spans="1:6" ht="15.75" thickBot="1" x14ac:dyDescent="0.3">
      <c r="A9" s="571">
        <v>7</v>
      </c>
      <c r="B9" s="581" t="s">
        <v>700</v>
      </c>
      <c r="C9" s="582">
        <v>2648</v>
      </c>
      <c r="D9" s="582">
        <v>5904800</v>
      </c>
      <c r="E9" s="582">
        <v>4405200</v>
      </c>
      <c r="F9" s="583">
        <v>1499600</v>
      </c>
    </row>
    <row r="10" spans="1:6" ht="15.75" thickBot="1" x14ac:dyDescent="0.3">
      <c r="A10" s="571">
        <v>8</v>
      </c>
      <c r="B10" s="581" t="s">
        <v>701</v>
      </c>
      <c r="C10" s="582">
        <v>2520</v>
      </c>
      <c r="D10" s="582">
        <v>8972312</v>
      </c>
      <c r="E10" s="582">
        <v>5774440</v>
      </c>
      <c r="F10" s="583">
        <v>3197872</v>
      </c>
    </row>
    <row r="11" spans="1:6" ht="15.75" thickBot="1" x14ac:dyDescent="0.3">
      <c r="A11" s="571">
        <v>9</v>
      </c>
      <c r="B11" s="581" t="s">
        <v>735</v>
      </c>
      <c r="C11" s="582">
        <v>2221</v>
      </c>
      <c r="D11" s="582">
        <v>6485776</v>
      </c>
      <c r="E11" s="582">
        <v>820200</v>
      </c>
      <c r="F11" s="583">
        <v>5665576</v>
      </c>
    </row>
    <row r="12" spans="1:6" ht="15.75" thickBot="1" x14ac:dyDescent="0.3">
      <c r="A12" s="571">
        <v>10</v>
      </c>
      <c r="B12" s="581" t="s">
        <v>736</v>
      </c>
      <c r="C12" s="582">
        <v>1122</v>
      </c>
      <c r="D12" s="582">
        <v>9456934</v>
      </c>
      <c r="E12" s="582">
        <v>1070400</v>
      </c>
      <c r="F12" s="583">
        <v>8386534</v>
      </c>
    </row>
    <row r="13" spans="1:6" ht="15.75" thickBot="1" x14ac:dyDescent="0.3">
      <c r="A13" s="571">
        <v>11</v>
      </c>
      <c r="B13" s="581" t="s">
        <v>737</v>
      </c>
      <c r="C13" s="582">
        <v>2026</v>
      </c>
      <c r="D13" s="582">
        <v>11640625</v>
      </c>
      <c r="E13" s="582">
        <v>448000</v>
      </c>
      <c r="F13" s="583">
        <v>11192625</v>
      </c>
    </row>
    <row r="14" spans="1:6" ht="15.75" thickBot="1" x14ac:dyDescent="0.3">
      <c r="A14" s="571">
        <v>12</v>
      </c>
      <c r="B14" s="581" t="s">
        <v>705</v>
      </c>
      <c r="C14" s="582">
        <v>1208</v>
      </c>
      <c r="D14" s="582">
        <v>7419236</v>
      </c>
      <c r="E14" s="582">
        <v>3354688</v>
      </c>
      <c r="F14" s="583">
        <v>4064548</v>
      </c>
    </row>
    <row r="15" spans="1:6" ht="15.75" thickBot="1" x14ac:dyDescent="0.3">
      <c r="A15" s="571">
        <v>13</v>
      </c>
      <c r="B15" s="581" t="s">
        <v>706</v>
      </c>
      <c r="C15" s="582">
        <v>1506</v>
      </c>
      <c r="D15" s="582">
        <v>5196975</v>
      </c>
      <c r="E15" s="582">
        <v>3089189</v>
      </c>
      <c r="F15" s="583">
        <v>2107786</v>
      </c>
    </row>
    <row r="16" spans="1:6" ht="15.75" thickBot="1" x14ac:dyDescent="0.3">
      <c r="A16" s="571">
        <v>14</v>
      </c>
      <c r="B16" s="581" t="s">
        <v>707</v>
      </c>
      <c r="C16" s="582">
        <v>2783</v>
      </c>
      <c r="D16" s="582">
        <v>11742000</v>
      </c>
      <c r="E16" s="582">
        <v>4422200</v>
      </c>
      <c r="F16" s="583">
        <v>7319800</v>
      </c>
    </row>
    <row r="17" spans="1:6" ht="15.75" thickBot="1" x14ac:dyDescent="0.3">
      <c r="A17" s="571">
        <v>15</v>
      </c>
      <c r="B17" s="581" t="s">
        <v>708</v>
      </c>
      <c r="C17" s="582">
        <v>2446</v>
      </c>
      <c r="D17" s="582">
        <v>16248784</v>
      </c>
      <c r="E17" s="582">
        <v>10929000</v>
      </c>
      <c r="F17" s="583">
        <v>5319784</v>
      </c>
    </row>
    <row r="18" spans="1:6" ht="15.75" thickBot="1" x14ac:dyDescent="0.3">
      <c r="A18" s="571">
        <v>16</v>
      </c>
      <c r="B18" s="581" t="s">
        <v>709</v>
      </c>
      <c r="C18" s="582">
        <v>1906</v>
      </c>
      <c r="D18" s="582">
        <v>16882065</v>
      </c>
      <c r="E18" s="582">
        <v>8526022</v>
      </c>
      <c r="F18" s="583">
        <v>8356043</v>
      </c>
    </row>
    <row r="19" spans="1:6" ht="15.75" thickBot="1" x14ac:dyDescent="0.3">
      <c r="A19" s="571">
        <v>17</v>
      </c>
      <c r="B19" s="581" t="s">
        <v>710</v>
      </c>
      <c r="C19" s="582">
        <v>1936</v>
      </c>
      <c r="D19" s="582">
        <v>20491238</v>
      </c>
      <c r="E19" s="582">
        <v>10662518</v>
      </c>
      <c r="F19" s="583">
        <v>9828720</v>
      </c>
    </row>
    <row r="20" spans="1:6" ht="15.75" thickBot="1" x14ac:dyDescent="0.3">
      <c r="A20" s="571">
        <v>18</v>
      </c>
      <c r="B20" s="581" t="s">
        <v>711</v>
      </c>
      <c r="C20" s="582">
        <v>1877</v>
      </c>
      <c r="D20" s="582">
        <v>9315069</v>
      </c>
      <c r="E20" s="582">
        <v>9188600</v>
      </c>
      <c r="F20" s="583">
        <v>126469</v>
      </c>
    </row>
    <row r="21" spans="1:6" ht="15.75" thickBot="1" x14ac:dyDescent="0.3">
      <c r="A21" s="571">
        <v>19</v>
      </c>
      <c r="B21" s="581" t="s">
        <v>712</v>
      </c>
      <c r="C21" s="582">
        <v>2872</v>
      </c>
      <c r="D21" s="582">
        <v>15645944</v>
      </c>
      <c r="E21" s="582">
        <v>7004168</v>
      </c>
      <c r="F21" s="583">
        <v>8641776</v>
      </c>
    </row>
    <row r="22" spans="1:6" ht="15.75" thickBot="1" x14ac:dyDescent="0.3">
      <c r="A22" s="571">
        <v>20</v>
      </c>
      <c r="B22" s="581" t="s">
        <v>713</v>
      </c>
      <c r="C22" s="582">
        <v>141</v>
      </c>
      <c r="D22" s="582">
        <v>450000</v>
      </c>
      <c r="E22" s="582">
        <v>450000</v>
      </c>
      <c r="F22" s="583">
        <v>0</v>
      </c>
    </row>
    <row r="23" spans="1:6" ht="15.75" thickBot="1" x14ac:dyDescent="0.3">
      <c r="A23" s="571">
        <v>21</v>
      </c>
      <c r="B23" s="581" t="s">
        <v>714</v>
      </c>
      <c r="C23" s="582">
        <v>1456</v>
      </c>
      <c r="D23" s="582">
        <v>8686438</v>
      </c>
      <c r="E23" s="582">
        <v>3487586</v>
      </c>
      <c r="F23" s="583">
        <v>5198852</v>
      </c>
    </row>
    <row r="24" spans="1:6" ht="15.75" thickBot="1" x14ac:dyDescent="0.3">
      <c r="A24" s="571">
        <v>22</v>
      </c>
      <c r="B24" s="581" t="s">
        <v>715</v>
      </c>
      <c r="C24" s="582">
        <v>1309</v>
      </c>
      <c r="D24" s="582">
        <v>6670793</v>
      </c>
      <c r="E24" s="582">
        <v>1387090</v>
      </c>
      <c r="F24" s="583">
        <v>5283703</v>
      </c>
    </row>
    <row r="25" spans="1:6" ht="15.75" thickBot="1" x14ac:dyDescent="0.3">
      <c r="A25" s="571">
        <v>23</v>
      </c>
      <c r="B25" s="581" t="s">
        <v>716</v>
      </c>
      <c r="C25" s="582">
        <v>1908</v>
      </c>
      <c r="D25" s="582">
        <v>15524535</v>
      </c>
      <c r="E25" s="582">
        <v>6591416</v>
      </c>
      <c r="F25" s="583">
        <v>8933119</v>
      </c>
    </row>
    <row r="26" spans="1:6" ht="15.75" thickBot="1" x14ac:dyDescent="0.3">
      <c r="A26" s="571">
        <v>24</v>
      </c>
      <c r="B26" s="581" t="s">
        <v>717</v>
      </c>
      <c r="C26" s="582">
        <v>2246</v>
      </c>
      <c r="D26" s="582">
        <v>12777254</v>
      </c>
      <c r="E26" s="582">
        <v>6659600</v>
      </c>
      <c r="F26" s="583">
        <v>6117654</v>
      </c>
    </row>
    <row r="27" spans="1:6" ht="15.75" thickBot="1" x14ac:dyDescent="0.3">
      <c r="A27" s="571">
        <v>25</v>
      </c>
      <c r="B27" s="581" t="s">
        <v>718</v>
      </c>
      <c r="C27" s="582">
        <v>2231</v>
      </c>
      <c r="D27" s="582">
        <v>14363773</v>
      </c>
      <c r="E27" s="582">
        <v>3748800</v>
      </c>
      <c r="F27" s="583">
        <v>10614973</v>
      </c>
    </row>
    <row r="28" spans="1:6" ht="15.75" thickBot="1" x14ac:dyDescent="0.3">
      <c r="A28" s="571">
        <v>26</v>
      </c>
      <c r="B28" s="581" t="s">
        <v>719</v>
      </c>
      <c r="C28" s="582">
        <v>553</v>
      </c>
      <c r="D28" s="582">
        <v>3551789</v>
      </c>
      <c r="E28" s="582">
        <v>0</v>
      </c>
      <c r="F28" s="583">
        <v>3551789</v>
      </c>
    </row>
    <row r="29" spans="1:6" ht="15.75" thickBot="1" x14ac:dyDescent="0.3">
      <c r="A29" s="571">
        <v>27</v>
      </c>
      <c r="B29" s="581" t="s">
        <v>738</v>
      </c>
      <c r="C29" s="582">
        <v>909</v>
      </c>
      <c r="D29" s="582">
        <v>8013880</v>
      </c>
      <c r="E29" s="582">
        <v>1929200</v>
      </c>
      <c r="F29" s="583">
        <v>6084680</v>
      </c>
    </row>
    <row r="30" spans="1:6" ht="15.75" thickBot="1" x14ac:dyDescent="0.3">
      <c r="A30" s="571">
        <v>28</v>
      </c>
      <c r="B30" s="581" t="s">
        <v>721</v>
      </c>
      <c r="C30" s="582">
        <v>2854</v>
      </c>
      <c r="D30" s="582">
        <v>13059200</v>
      </c>
      <c r="E30" s="582">
        <v>7312000</v>
      </c>
      <c r="F30" s="583">
        <v>5747200</v>
      </c>
    </row>
    <row r="31" spans="1:6" ht="15.75" thickBot="1" x14ac:dyDescent="0.3">
      <c r="A31" s="571">
        <v>29</v>
      </c>
      <c r="B31" s="581" t="s">
        <v>722</v>
      </c>
      <c r="C31" s="582">
        <v>1889</v>
      </c>
      <c r="D31" s="582">
        <v>7463616</v>
      </c>
      <c r="E31" s="582">
        <v>1793600</v>
      </c>
      <c r="F31" s="583">
        <v>5670016</v>
      </c>
    </row>
    <row r="32" spans="1:6" ht="15.75" thickBot="1" x14ac:dyDescent="0.3">
      <c r="A32" s="571">
        <v>30</v>
      </c>
      <c r="B32" s="581" t="s">
        <v>723</v>
      </c>
      <c r="C32" s="582">
        <v>1962</v>
      </c>
      <c r="D32" s="582">
        <v>7949173</v>
      </c>
      <c r="E32" s="582">
        <v>1964200</v>
      </c>
      <c r="F32" s="583">
        <v>5984973</v>
      </c>
    </row>
    <row r="33" spans="1:6" ht="15.75" thickBot="1" x14ac:dyDescent="0.3">
      <c r="A33" s="571">
        <v>31</v>
      </c>
      <c r="B33" s="581" t="s">
        <v>724</v>
      </c>
      <c r="C33" s="582">
        <v>2180</v>
      </c>
      <c r="D33" s="582">
        <v>18180516</v>
      </c>
      <c r="E33" s="582">
        <v>8690505</v>
      </c>
      <c r="F33" s="583">
        <v>9490011</v>
      </c>
    </row>
    <row r="34" spans="1:6" ht="15.75" thickBot="1" x14ac:dyDescent="0.3">
      <c r="A34" s="571">
        <v>32</v>
      </c>
      <c r="B34" s="581" t="s">
        <v>739</v>
      </c>
      <c r="C34" s="582">
        <v>2509</v>
      </c>
      <c r="D34" s="582">
        <v>14805674</v>
      </c>
      <c r="E34" s="582">
        <v>3398000</v>
      </c>
      <c r="F34" s="583">
        <v>11407674</v>
      </c>
    </row>
    <row r="35" spans="1:6" ht="15.75" thickBot="1" x14ac:dyDescent="0.3">
      <c r="A35" s="584">
        <v>33</v>
      </c>
      <c r="B35" s="585" t="s">
        <v>740</v>
      </c>
      <c r="C35" s="586">
        <v>2881</v>
      </c>
      <c r="D35" s="586">
        <v>11165455</v>
      </c>
      <c r="E35" s="586">
        <v>5901126</v>
      </c>
      <c r="F35" s="587">
        <v>5264329</v>
      </c>
    </row>
    <row r="36" spans="1:6" ht="16.5" thickBot="1" x14ac:dyDescent="0.3">
      <c r="A36" s="588"/>
      <c r="B36" s="589" t="s">
        <v>91</v>
      </c>
      <c r="C36" s="590">
        <v>71583</v>
      </c>
      <c r="D36" s="590">
        <v>367194823</v>
      </c>
      <c r="E36" s="590">
        <v>168154228</v>
      </c>
      <c r="F36" s="590">
        <v>199040595</v>
      </c>
    </row>
    <row r="37" spans="1:6" ht="20.25" thickBot="1" x14ac:dyDescent="0.45">
      <c r="A37" s="1224" t="s">
        <v>741</v>
      </c>
      <c r="B37" s="1225"/>
      <c r="C37" s="1225"/>
      <c r="D37" s="1225"/>
      <c r="E37" s="1225"/>
      <c r="F37" s="1226"/>
    </row>
    <row r="38" spans="1:6" ht="15.75" thickBot="1" x14ac:dyDescent="0.3">
      <c r="A38" s="571">
        <v>1</v>
      </c>
      <c r="B38" s="581" t="s">
        <v>742</v>
      </c>
      <c r="C38" s="582">
        <v>35758</v>
      </c>
      <c r="D38" s="582">
        <v>147146362</v>
      </c>
      <c r="E38" s="582">
        <v>75906625</v>
      </c>
      <c r="F38" s="583">
        <v>71239737</v>
      </c>
    </row>
    <row r="39" spans="1:6" ht="15.75" thickBot="1" x14ac:dyDescent="0.3">
      <c r="A39" s="571">
        <v>2</v>
      </c>
      <c r="B39" s="581" t="s">
        <v>743</v>
      </c>
      <c r="C39" s="582">
        <v>3148</v>
      </c>
      <c r="D39" s="582">
        <v>21097559</v>
      </c>
      <c r="E39" s="582">
        <v>1518400</v>
      </c>
      <c r="F39" s="583">
        <v>19579159</v>
      </c>
    </row>
    <row r="40" spans="1:6" ht="15.75" thickBot="1" x14ac:dyDescent="0.3">
      <c r="A40" s="571">
        <v>3</v>
      </c>
      <c r="B40" s="581" t="s">
        <v>744</v>
      </c>
      <c r="C40" s="582">
        <v>1208</v>
      </c>
      <c r="D40" s="582">
        <v>7419236</v>
      </c>
      <c r="E40" s="582">
        <v>3354688</v>
      </c>
      <c r="F40" s="583">
        <v>4064548</v>
      </c>
    </row>
    <row r="41" spans="1:6" ht="15.75" thickBot="1" x14ac:dyDescent="0.3">
      <c r="A41" s="571">
        <v>4</v>
      </c>
      <c r="B41" s="581" t="s">
        <v>745</v>
      </c>
      <c r="C41" s="582">
        <v>15326</v>
      </c>
      <c r="D41" s="582">
        <v>95522075.200000003</v>
      </c>
      <c r="E41" s="582">
        <v>53821697</v>
      </c>
      <c r="F41" s="583">
        <v>41700378</v>
      </c>
    </row>
    <row r="42" spans="1:6" ht="15.75" thickBot="1" x14ac:dyDescent="0.3">
      <c r="A42" s="571">
        <v>5</v>
      </c>
      <c r="B42" s="581" t="s">
        <v>746</v>
      </c>
      <c r="C42" s="582">
        <v>9844</v>
      </c>
      <c r="D42" s="582">
        <v>62024582.200000003</v>
      </c>
      <c r="E42" s="582">
        <v>22324492</v>
      </c>
      <c r="F42" s="583">
        <v>39700090</v>
      </c>
    </row>
    <row r="43" spans="1:6" ht="15.75" thickBot="1" x14ac:dyDescent="0.3">
      <c r="A43" s="571">
        <v>6</v>
      </c>
      <c r="B43" s="581" t="s">
        <v>747</v>
      </c>
      <c r="C43" s="582">
        <v>909</v>
      </c>
      <c r="D43" s="582">
        <v>8013880</v>
      </c>
      <c r="E43" s="582">
        <v>1929200</v>
      </c>
      <c r="F43" s="583">
        <v>6084680</v>
      </c>
    </row>
    <row r="44" spans="1:6" ht="15.75" thickBot="1" x14ac:dyDescent="0.3">
      <c r="A44" s="571">
        <v>8</v>
      </c>
      <c r="B44" s="581" t="s">
        <v>748</v>
      </c>
      <c r="C44" s="582">
        <v>5390</v>
      </c>
      <c r="D44" s="582">
        <v>25971129</v>
      </c>
      <c r="E44" s="582">
        <v>9299126</v>
      </c>
      <c r="F44" s="583">
        <v>16672003</v>
      </c>
    </row>
    <row r="45" spans="1:6" ht="16.5" thickBot="1" x14ac:dyDescent="0.3">
      <c r="A45" s="591"/>
      <c r="B45" s="592" t="s">
        <v>749</v>
      </c>
      <c r="C45" s="593">
        <v>71583</v>
      </c>
      <c r="D45" s="593">
        <v>367194823</v>
      </c>
      <c r="E45" s="593">
        <v>168154228</v>
      </c>
      <c r="F45" s="593">
        <v>199040595</v>
      </c>
    </row>
    <row r="46" spans="1:6" ht="20.25" thickBot="1" x14ac:dyDescent="0.45">
      <c r="A46" s="1224" t="s">
        <v>750</v>
      </c>
      <c r="B46" s="1225"/>
      <c r="C46" s="1225"/>
      <c r="D46" s="1225"/>
      <c r="E46" s="1225"/>
      <c r="F46" s="1226"/>
    </row>
    <row r="47" spans="1:6" ht="15.75" thickBot="1" x14ac:dyDescent="0.3">
      <c r="A47" s="571">
        <v>1</v>
      </c>
      <c r="B47" s="594" t="s">
        <v>751</v>
      </c>
      <c r="C47" s="582">
        <v>674</v>
      </c>
      <c r="D47" s="582">
        <v>3479230</v>
      </c>
      <c r="E47" s="582">
        <v>3479230</v>
      </c>
      <c r="F47" s="582">
        <v>0</v>
      </c>
    </row>
    <row r="48" spans="1:6" ht="15.75" thickBot="1" x14ac:dyDescent="0.3">
      <c r="A48" s="571">
        <v>2</v>
      </c>
      <c r="B48" s="594" t="s">
        <v>752</v>
      </c>
      <c r="C48" s="582">
        <v>3009</v>
      </c>
      <c r="D48" s="582">
        <v>12117978</v>
      </c>
      <c r="E48" s="582">
        <v>11496378</v>
      </c>
      <c r="F48" s="582">
        <v>621600</v>
      </c>
    </row>
    <row r="49" spans="1:6" ht="15.75" thickBot="1" x14ac:dyDescent="0.3">
      <c r="A49" s="571">
        <v>3</v>
      </c>
      <c r="B49" s="594" t="s">
        <v>753</v>
      </c>
      <c r="C49" s="582">
        <v>8841</v>
      </c>
      <c r="D49" s="582">
        <v>26406710</v>
      </c>
      <c r="E49" s="582">
        <v>26406710</v>
      </c>
      <c r="F49" s="582">
        <v>0</v>
      </c>
    </row>
    <row r="50" spans="1:6" ht="15.75" thickBot="1" x14ac:dyDescent="0.3">
      <c r="A50" s="571">
        <v>4</v>
      </c>
      <c r="B50" s="594" t="s">
        <v>754</v>
      </c>
      <c r="C50" s="582">
        <v>8445</v>
      </c>
      <c r="D50" s="582">
        <v>27688550</v>
      </c>
      <c r="E50" s="582">
        <v>26989550</v>
      </c>
      <c r="F50" s="582">
        <v>699000</v>
      </c>
    </row>
    <row r="51" spans="1:6" ht="15.75" thickBot="1" x14ac:dyDescent="0.3">
      <c r="A51" s="571">
        <v>5</v>
      </c>
      <c r="B51" s="594" t="s">
        <v>755</v>
      </c>
      <c r="C51" s="582">
        <v>7710</v>
      </c>
      <c r="D51" s="582">
        <v>26485100</v>
      </c>
      <c r="E51" s="582">
        <v>23848700</v>
      </c>
      <c r="F51" s="582">
        <v>2636400</v>
      </c>
    </row>
    <row r="52" spans="1:6" ht="15.75" thickBot="1" x14ac:dyDescent="0.3">
      <c r="A52" s="571">
        <v>6</v>
      </c>
      <c r="B52" s="594" t="s">
        <v>756</v>
      </c>
      <c r="C52" s="582">
        <v>7843</v>
      </c>
      <c r="D52" s="582">
        <v>30719045</v>
      </c>
      <c r="E52" s="582">
        <v>22953645</v>
      </c>
      <c r="F52" s="582">
        <v>7765400</v>
      </c>
    </row>
    <row r="53" spans="1:6" ht="15.75" thickBot="1" x14ac:dyDescent="0.3">
      <c r="A53" s="571">
        <v>7</v>
      </c>
      <c r="B53" s="594" t="s">
        <v>757</v>
      </c>
      <c r="C53" s="582">
        <v>8688</v>
      </c>
      <c r="D53" s="582">
        <v>48561469</v>
      </c>
      <c r="E53" s="582">
        <v>30004760</v>
      </c>
      <c r="F53" s="582">
        <v>18556709</v>
      </c>
    </row>
    <row r="54" spans="1:6" ht="15.75" thickBot="1" x14ac:dyDescent="0.3">
      <c r="A54" s="571">
        <v>8</v>
      </c>
      <c r="B54" s="594" t="s">
        <v>758</v>
      </c>
      <c r="C54" s="582">
        <v>12133</v>
      </c>
      <c r="D54" s="582">
        <v>89412079.200000003</v>
      </c>
      <c r="E54" s="582">
        <v>19705455</v>
      </c>
      <c r="F54" s="582">
        <v>69706624</v>
      </c>
    </row>
    <row r="55" spans="1:6" ht="15.75" thickBot="1" x14ac:dyDescent="0.3">
      <c r="A55" s="571">
        <v>9</v>
      </c>
      <c r="B55" s="594" t="s">
        <v>759</v>
      </c>
      <c r="C55" s="582">
        <v>12840</v>
      </c>
      <c r="D55" s="582">
        <v>93441955.200000003</v>
      </c>
      <c r="E55" s="582">
        <v>3269800</v>
      </c>
      <c r="F55" s="582">
        <v>90172155</v>
      </c>
    </row>
    <row r="56" spans="1:6" ht="15.75" thickBot="1" x14ac:dyDescent="0.3">
      <c r="A56" s="584">
        <v>10</v>
      </c>
      <c r="B56" s="594" t="s">
        <v>760</v>
      </c>
      <c r="C56" s="582">
        <v>1400</v>
      </c>
      <c r="D56" s="582">
        <v>8882707</v>
      </c>
      <c r="E56" s="582">
        <v>0</v>
      </c>
      <c r="F56" s="582">
        <v>8882707</v>
      </c>
    </row>
    <row r="57" spans="1:6" ht="16.5" thickBot="1" x14ac:dyDescent="0.3">
      <c r="A57" s="595"/>
      <c r="B57" s="596" t="s">
        <v>287</v>
      </c>
      <c r="C57" s="597">
        <v>71583</v>
      </c>
      <c r="D57" s="597">
        <v>367194823</v>
      </c>
      <c r="E57" s="597">
        <v>168154228</v>
      </c>
      <c r="F57" s="597">
        <v>199040595</v>
      </c>
    </row>
  </sheetData>
  <mergeCells count="3">
    <mergeCell ref="A1:F1"/>
    <mergeCell ref="A37:F37"/>
    <mergeCell ref="A46:F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6"/>
  <sheetViews>
    <sheetView workbookViewId="0">
      <selection activeCell="L10" sqref="L10"/>
    </sheetView>
  </sheetViews>
  <sheetFormatPr defaultRowHeight="15" x14ac:dyDescent="0.25"/>
  <cols>
    <col min="1" max="1" width="4.7109375" style="603" customWidth="1"/>
    <col min="2" max="2" width="33.140625" style="603" customWidth="1"/>
    <col min="3" max="3" width="6.7109375" style="603" bestFit="1" customWidth="1"/>
    <col min="4" max="4" width="9.42578125" style="603" bestFit="1" customWidth="1"/>
    <col min="5" max="5" width="9.140625" style="603" bestFit="1" customWidth="1"/>
    <col min="6" max="6" width="11.28515625" style="603" bestFit="1" customWidth="1"/>
    <col min="7" max="7" width="6.7109375" style="603" customWidth="1"/>
    <col min="8" max="8" width="11.28515625" style="603" bestFit="1" customWidth="1"/>
    <col min="9" max="9" width="9.140625" style="603" bestFit="1" customWidth="1"/>
    <col min="10" max="10" width="10.85546875" style="603" bestFit="1" customWidth="1"/>
    <col min="11" max="11" width="9.140625" style="603" bestFit="1" customWidth="1"/>
    <col min="12" max="12" width="10.85546875" style="603" bestFit="1" customWidth="1"/>
    <col min="13" max="13" width="9.140625" style="603" bestFit="1" customWidth="1"/>
    <col min="14" max="14" width="12.7109375" style="603" bestFit="1" customWidth="1"/>
    <col min="15" max="15" width="8.140625" style="603" customWidth="1"/>
    <col min="16" max="16" width="9.140625" style="603" customWidth="1"/>
    <col min="17" max="17" width="6.28515625" style="603" customWidth="1"/>
    <col min="18" max="18" width="9" style="603" customWidth="1"/>
    <col min="19" max="19" width="6.28515625" style="603" customWidth="1"/>
    <col min="20" max="20" width="9.42578125" style="603" customWidth="1"/>
    <col min="21" max="21" width="10.140625" style="603" bestFit="1" customWidth="1"/>
    <col min="22" max="22" width="10.85546875" style="603" customWidth="1"/>
    <col min="23" max="23" width="7.42578125" style="603" customWidth="1"/>
    <col min="24" max="24" width="9.85546875" style="603" customWidth="1"/>
    <col min="25" max="25" width="10" style="603" customWidth="1"/>
    <col min="26" max="26" width="10.140625" style="603" customWidth="1"/>
    <col min="27" max="27" width="9.5703125" style="603" customWidth="1"/>
    <col min="28" max="31" width="10" style="603" customWidth="1"/>
    <col min="32" max="32" width="12.42578125" style="603" customWidth="1"/>
    <col min="33" max="33" width="10.42578125" style="603" customWidth="1"/>
    <col min="34" max="34" width="10" style="603" customWidth="1"/>
    <col min="35" max="35" width="7.85546875" style="603" customWidth="1"/>
    <col min="36" max="36" width="10.5703125" style="603" customWidth="1"/>
    <col min="37" max="37" width="10.28515625" style="603" customWidth="1"/>
    <col min="38" max="43" width="8.7109375" style="603" customWidth="1"/>
    <col min="44" max="48" width="10.140625" style="603" customWidth="1"/>
    <col min="49" max="50" width="11" style="603" customWidth="1"/>
    <col min="51" max="51" width="12.28515625" style="603" customWidth="1"/>
    <col min="52" max="52" width="11.7109375" style="603" customWidth="1"/>
    <col min="53" max="57" width="16.5703125" style="603" customWidth="1"/>
    <col min="58" max="58" width="16.5703125" style="646" customWidth="1"/>
    <col min="59" max="61" width="16.5703125" style="603" customWidth="1"/>
    <col min="62" max="62" width="11" style="603" customWidth="1"/>
    <col min="63" max="63" width="16.5703125" style="603" customWidth="1"/>
    <col min="64" max="64" width="12.140625" style="603" customWidth="1"/>
    <col min="65" max="66" width="9.140625" style="603"/>
    <col min="67" max="67" width="11" style="603" customWidth="1"/>
    <col min="68" max="16384" width="9.140625" style="603"/>
  </cols>
  <sheetData>
    <row r="1" spans="1:67" ht="42" customHeight="1" x14ac:dyDescent="0.35">
      <c r="A1" s="598"/>
      <c r="B1" s="599"/>
      <c r="C1" s="870" t="s">
        <v>761</v>
      </c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 t="s">
        <v>761</v>
      </c>
      <c r="R1" s="870"/>
      <c r="S1" s="870"/>
      <c r="T1" s="870"/>
      <c r="U1" s="870"/>
      <c r="V1" s="870"/>
      <c r="W1" s="870"/>
      <c r="X1" s="870"/>
      <c r="Y1" s="870"/>
      <c r="Z1" s="870"/>
      <c r="AA1" s="870"/>
      <c r="AB1" s="870"/>
      <c r="AC1" s="870" t="s">
        <v>761</v>
      </c>
      <c r="AD1" s="870"/>
      <c r="AE1" s="870"/>
      <c r="AF1" s="870"/>
      <c r="AG1" s="870"/>
      <c r="AH1" s="870"/>
      <c r="AI1" s="870"/>
      <c r="AJ1" s="870"/>
      <c r="AK1" s="870"/>
      <c r="AL1" s="870"/>
      <c r="AM1" s="870"/>
      <c r="AN1" s="870"/>
      <c r="AO1" s="870"/>
      <c r="AP1" s="870"/>
      <c r="AQ1" s="870"/>
      <c r="AR1" s="870"/>
      <c r="AS1" s="870"/>
      <c r="AT1" s="870"/>
      <c r="AU1" s="870"/>
      <c r="AV1" s="870"/>
      <c r="AW1" s="870"/>
      <c r="AX1" s="870"/>
      <c r="AY1" s="600"/>
      <c r="AZ1" s="600"/>
      <c r="BA1" s="601"/>
      <c r="BB1" s="601"/>
      <c r="BC1" s="601"/>
      <c r="BD1" s="601"/>
      <c r="BE1" s="601"/>
      <c r="BF1" s="602"/>
      <c r="BG1" s="601"/>
      <c r="BH1" s="601"/>
      <c r="BI1" s="601"/>
      <c r="BJ1" s="601"/>
      <c r="BK1" s="601"/>
      <c r="BL1" s="601"/>
    </row>
    <row r="2" spans="1:67" ht="21.75" thickBot="1" x14ac:dyDescent="0.4">
      <c r="A2" s="604"/>
      <c r="B2" s="598"/>
      <c r="C2" s="871" t="s">
        <v>762</v>
      </c>
      <c r="D2" s="871"/>
      <c r="E2" s="871"/>
      <c r="F2" s="605"/>
      <c r="G2" s="605"/>
      <c r="H2" s="605"/>
      <c r="I2" s="605"/>
      <c r="J2" s="605"/>
      <c r="K2" s="605"/>
      <c r="L2" s="605"/>
      <c r="M2" s="605"/>
      <c r="N2" s="605"/>
      <c r="O2" s="598"/>
      <c r="P2" s="605"/>
      <c r="Q2" s="871" t="s">
        <v>762</v>
      </c>
      <c r="R2" s="871"/>
      <c r="S2" s="871"/>
      <c r="T2" s="871"/>
      <c r="U2" s="606"/>
      <c r="V2" s="606"/>
      <c r="W2" s="606"/>
      <c r="X2" s="606"/>
      <c r="Y2" s="605"/>
      <c r="Z2" s="605"/>
      <c r="AA2" s="605"/>
      <c r="AB2" s="606"/>
      <c r="AC2" s="606"/>
      <c r="AD2" s="606"/>
      <c r="AE2" s="605" t="s">
        <v>762</v>
      </c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7"/>
      <c r="BB2" s="607"/>
      <c r="BC2" s="607"/>
      <c r="BD2" s="607"/>
      <c r="BE2" s="607"/>
      <c r="BF2" s="608"/>
      <c r="BG2" s="607"/>
      <c r="BH2" s="607"/>
      <c r="BI2" s="607"/>
      <c r="BJ2" s="609"/>
      <c r="BK2" s="610"/>
      <c r="BL2" s="611"/>
    </row>
    <row r="3" spans="1:67" ht="27" customHeight="1" x14ac:dyDescent="0.25">
      <c r="A3" s="612"/>
      <c r="B3" s="613"/>
      <c r="C3" s="866" t="s">
        <v>763</v>
      </c>
      <c r="D3" s="866"/>
      <c r="E3" s="866" t="s">
        <v>764</v>
      </c>
      <c r="F3" s="866"/>
      <c r="G3" s="866" t="s">
        <v>765</v>
      </c>
      <c r="H3" s="866"/>
      <c r="I3" s="866" t="s">
        <v>766</v>
      </c>
      <c r="J3" s="866"/>
      <c r="K3" s="866" t="s">
        <v>767</v>
      </c>
      <c r="L3" s="866"/>
      <c r="M3" s="866" t="s">
        <v>768</v>
      </c>
      <c r="N3" s="866"/>
      <c r="O3" s="866" t="s">
        <v>769</v>
      </c>
      <c r="P3" s="868"/>
      <c r="Q3" s="869" t="s">
        <v>770</v>
      </c>
      <c r="R3" s="866"/>
      <c r="S3" s="866" t="s">
        <v>771</v>
      </c>
      <c r="T3" s="866"/>
      <c r="U3" s="866" t="s">
        <v>772</v>
      </c>
      <c r="V3" s="866"/>
      <c r="W3" s="866" t="s">
        <v>773</v>
      </c>
      <c r="X3" s="866"/>
      <c r="Y3" s="866" t="s">
        <v>774</v>
      </c>
      <c r="Z3" s="866"/>
      <c r="AA3" s="859" t="s">
        <v>775</v>
      </c>
      <c r="AB3" s="860"/>
      <c r="AC3" s="867" t="s">
        <v>776</v>
      </c>
      <c r="AD3" s="859"/>
      <c r="AE3" s="863" t="s">
        <v>777</v>
      </c>
      <c r="AF3" s="864"/>
      <c r="AG3" s="863" t="s">
        <v>778</v>
      </c>
      <c r="AH3" s="864"/>
      <c r="AI3" s="859" t="s">
        <v>779</v>
      </c>
      <c r="AJ3" s="863"/>
      <c r="AK3" s="859" t="s">
        <v>780</v>
      </c>
      <c r="AL3" s="859"/>
      <c r="AM3" s="861" t="s">
        <v>781</v>
      </c>
      <c r="AN3" s="862"/>
      <c r="AO3" s="863" t="s">
        <v>782</v>
      </c>
      <c r="AP3" s="864"/>
      <c r="AQ3" s="861" t="s">
        <v>783</v>
      </c>
      <c r="AR3" s="862"/>
      <c r="AS3" s="865" t="s">
        <v>784</v>
      </c>
      <c r="AT3" s="865"/>
      <c r="AU3" s="865" t="s">
        <v>785</v>
      </c>
      <c r="AV3" s="865"/>
      <c r="AW3" s="858" t="s">
        <v>287</v>
      </c>
      <c r="AX3" s="858"/>
      <c r="AY3" s="604"/>
      <c r="AZ3" s="604"/>
      <c r="BA3" s="604"/>
      <c r="BB3" s="604"/>
      <c r="BC3" s="604"/>
      <c r="BD3" s="604"/>
      <c r="BE3" s="604"/>
      <c r="BF3" s="614"/>
      <c r="BG3" s="604"/>
      <c r="BH3" s="604"/>
      <c r="BI3" s="604"/>
      <c r="BJ3" s="859"/>
      <c r="BK3" s="860"/>
    </row>
    <row r="4" spans="1:67" ht="15.75" customHeight="1" x14ac:dyDescent="0.25">
      <c r="A4" s="615" t="s">
        <v>786</v>
      </c>
      <c r="B4" s="616" t="s">
        <v>3</v>
      </c>
      <c r="C4" s="616" t="s">
        <v>787</v>
      </c>
      <c r="D4" s="616" t="s">
        <v>10</v>
      </c>
      <c r="E4" s="616" t="s">
        <v>787</v>
      </c>
      <c r="F4" s="616" t="s">
        <v>10</v>
      </c>
      <c r="G4" s="616" t="s">
        <v>787</v>
      </c>
      <c r="H4" s="616" t="s">
        <v>10</v>
      </c>
      <c r="I4" s="616" t="s">
        <v>787</v>
      </c>
      <c r="J4" s="616" t="s">
        <v>10</v>
      </c>
      <c r="K4" s="616" t="s">
        <v>787</v>
      </c>
      <c r="L4" s="616" t="s">
        <v>10</v>
      </c>
      <c r="M4" s="616" t="s">
        <v>787</v>
      </c>
      <c r="N4" s="616" t="s">
        <v>10</v>
      </c>
      <c r="O4" s="616" t="s">
        <v>787</v>
      </c>
      <c r="P4" s="617" t="s">
        <v>10</v>
      </c>
      <c r="Q4" s="618" t="s">
        <v>787</v>
      </c>
      <c r="R4" s="616" t="s">
        <v>10</v>
      </c>
      <c r="S4" s="616" t="s">
        <v>787</v>
      </c>
      <c r="T4" s="616" t="s">
        <v>10</v>
      </c>
      <c r="U4" s="616" t="s">
        <v>787</v>
      </c>
      <c r="V4" s="616" t="s">
        <v>10</v>
      </c>
      <c r="W4" s="616" t="s">
        <v>787</v>
      </c>
      <c r="X4" s="616" t="s">
        <v>10</v>
      </c>
      <c r="Y4" s="616" t="s">
        <v>787</v>
      </c>
      <c r="Z4" s="616" t="s">
        <v>10</v>
      </c>
      <c r="AA4" s="224" t="s">
        <v>788</v>
      </c>
      <c r="AB4" s="619" t="s">
        <v>530</v>
      </c>
      <c r="AC4" s="620" t="s">
        <v>788</v>
      </c>
      <c r="AD4" s="224" t="s">
        <v>530</v>
      </c>
      <c r="AE4" s="224" t="s">
        <v>788</v>
      </c>
      <c r="AF4" s="224" t="s">
        <v>530</v>
      </c>
      <c r="AG4" s="224" t="s">
        <v>788</v>
      </c>
      <c r="AH4" s="224" t="s">
        <v>530</v>
      </c>
      <c r="AI4" s="224" t="s">
        <v>788</v>
      </c>
      <c r="AJ4" s="621" t="s">
        <v>530</v>
      </c>
      <c r="AK4" s="224" t="s">
        <v>788</v>
      </c>
      <c r="AL4" s="224" t="s">
        <v>530</v>
      </c>
      <c r="AM4" s="224" t="s">
        <v>788</v>
      </c>
      <c r="AN4" s="224" t="s">
        <v>530</v>
      </c>
      <c r="AO4" s="224" t="s">
        <v>788</v>
      </c>
      <c r="AP4" s="224" t="s">
        <v>530</v>
      </c>
      <c r="AQ4" s="224" t="s">
        <v>788</v>
      </c>
      <c r="AR4" s="224" t="s">
        <v>530</v>
      </c>
      <c r="AS4" s="224" t="s">
        <v>788</v>
      </c>
      <c r="AT4" s="224" t="s">
        <v>530</v>
      </c>
      <c r="AU4" s="224" t="s">
        <v>788</v>
      </c>
      <c r="AV4" s="224" t="s">
        <v>530</v>
      </c>
      <c r="AW4" s="616" t="s">
        <v>787</v>
      </c>
      <c r="AX4" s="616" t="s">
        <v>10</v>
      </c>
      <c r="AY4" s="622"/>
      <c r="AZ4" s="622"/>
      <c r="BA4" s="622"/>
      <c r="BB4" s="622"/>
      <c r="BC4" s="622"/>
      <c r="BD4" s="622"/>
      <c r="BE4" s="622"/>
      <c r="BF4" s="623"/>
      <c r="BG4" s="622"/>
      <c r="BH4" s="622"/>
      <c r="BI4" s="622"/>
      <c r="BJ4" s="616"/>
      <c r="BK4" s="617"/>
    </row>
    <row r="5" spans="1:67" ht="14.1" customHeight="1" x14ac:dyDescent="0.25">
      <c r="A5" s="624">
        <v>1</v>
      </c>
      <c r="B5" s="224" t="s">
        <v>789</v>
      </c>
      <c r="C5" s="224">
        <v>252</v>
      </c>
      <c r="D5" s="625">
        <v>109.87432890000001</v>
      </c>
      <c r="E5" s="224">
        <v>10886</v>
      </c>
      <c r="F5" s="625">
        <v>4757.2110510000002</v>
      </c>
      <c r="G5" s="224"/>
      <c r="H5" s="625">
        <v>0</v>
      </c>
      <c r="I5" s="224">
        <v>20089</v>
      </c>
      <c r="J5" s="625">
        <v>8784.0417040999946</v>
      </c>
      <c r="K5" s="224">
        <v>13726</v>
      </c>
      <c r="L5" s="625">
        <v>6000.1411496999899</v>
      </c>
      <c r="M5" s="224">
        <v>78782</v>
      </c>
      <c r="N5" s="625">
        <v>24837.316369199845</v>
      </c>
      <c r="O5" s="224">
        <v>55883</v>
      </c>
      <c r="P5" s="626">
        <v>20347.912089800029</v>
      </c>
      <c r="Q5" s="620">
        <v>22056</v>
      </c>
      <c r="R5" s="625">
        <v>8177.8800937999713</v>
      </c>
      <c r="S5" s="224">
        <v>16942</v>
      </c>
      <c r="T5" s="625">
        <v>6218.9291006000067</v>
      </c>
      <c r="U5" s="625">
        <f t="shared" ref="U5:V40" si="0">C5+E5+G5+I5+K5+M5+O5+Q5+S5</f>
        <v>218616</v>
      </c>
      <c r="V5" s="625">
        <f t="shared" si="0"/>
        <v>79233.30588709985</v>
      </c>
      <c r="W5" s="563">
        <v>78337</v>
      </c>
      <c r="X5" s="625">
        <v>25376.562408399921</v>
      </c>
      <c r="Y5" s="224">
        <v>92593</v>
      </c>
      <c r="Z5" s="625">
        <v>28203.461161800089</v>
      </c>
      <c r="AA5" s="224">
        <v>7493</v>
      </c>
      <c r="AB5" s="626">
        <v>5288.8276393999986</v>
      </c>
      <c r="AC5" s="620">
        <v>7098</v>
      </c>
      <c r="AD5" s="625">
        <v>4256.0047587000017</v>
      </c>
      <c r="AE5" s="625">
        <v>25591</v>
      </c>
      <c r="AF5" s="625">
        <v>5120.25605</v>
      </c>
      <c r="AG5" s="224">
        <v>10406</v>
      </c>
      <c r="AH5" s="625">
        <v>8232.8548565999954</v>
      </c>
      <c r="AI5" s="224">
        <v>23147</v>
      </c>
      <c r="AJ5" s="627">
        <v>11760.616264799981</v>
      </c>
      <c r="AK5" s="224">
        <v>6022</v>
      </c>
      <c r="AL5" s="625">
        <v>4865.763387500002</v>
      </c>
      <c r="AM5" s="628">
        <v>7852</v>
      </c>
      <c r="AN5" s="625">
        <v>2919.9200386000002</v>
      </c>
      <c r="AO5" s="628">
        <v>7852</v>
      </c>
      <c r="AP5" s="625">
        <v>169.74779720000004</v>
      </c>
      <c r="AQ5" s="628">
        <v>308</v>
      </c>
      <c r="AR5" s="625">
        <v>90.808430999999999</v>
      </c>
      <c r="AS5" s="625">
        <v>6679</v>
      </c>
      <c r="AT5" s="625">
        <v>5215.2279990000015</v>
      </c>
      <c r="AU5" s="224">
        <v>2545</v>
      </c>
      <c r="AV5" s="625">
        <v>2012.6014575999995</v>
      </c>
      <c r="AW5" s="628">
        <v>282006</v>
      </c>
      <c r="AX5" s="625">
        <v>179735.22966809978</v>
      </c>
      <c r="AY5" s="629"/>
      <c r="AZ5" s="629"/>
      <c r="BA5" s="629"/>
      <c r="BB5" s="629"/>
      <c r="BC5" s="629"/>
      <c r="BD5" s="630"/>
      <c r="BE5" s="629"/>
      <c r="BF5" s="630"/>
      <c r="BG5" s="629"/>
      <c r="BH5" s="629"/>
      <c r="BI5" s="629"/>
      <c r="BJ5" s="625"/>
      <c r="BK5" s="626"/>
      <c r="BL5" s="631"/>
      <c r="BO5" s="631"/>
    </row>
    <row r="6" spans="1:67" ht="14.1" customHeight="1" x14ac:dyDescent="0.25">
      <c r="A6" s="624">
        <v>2</v>
      </c>
      <c r="B6" s="224" t="s">
        <v>790</v>
      </c>
      <c r="C6" s="224"/>
      <c r="D6" s="625">
        <v>0</v>
      </c>
      <c r="E6" s="224">
        <v>4622</v>
      </c>
      <c r="F6" s="625">
        <v>2081.0513215000001</v>
      </c>
      <c r="G6" s="224"/>
      <c r="H6" s="625">
        <v>0</v>
      </c>
      <c r="I6" s="224">
        <v>7891</v>
      </c>
      <c r="J6" s="625">
        <v>3598.6141912000007</v>
      </c>
      <c r="K6" s="224">
        <v>2157</v>
      </c>
      <c r="L6" s="625">
        <v>998.50084219999951</v>
      </c>
      <c r="M6" s="224">
        <v>46009</v>
      </c>
      <c r="N6" s="625">
        <v>13482.482451499996</v>
      </c>
      <c r="O6" s="224">
        <v>40535</v>
      </c>
      <c r="P6" s="626">
        <v>14101.572803399973</v>
      </c>
      <c r="Q6" s="620">
        <v>12748</v>
      </c>
      <c r="R6" s="625">
        <v>4215.3637154000025</v>
      </c>
      <c r="S6" s="224">
        <v>4921</v>
      </c>
      <c r="T6" s="625">
        <v>1659.4083747999994</v>
      </c>
      <c r="U6" s="625">
        <f t="shared" si="0"/>
        <v>118883</v>
      </c>
      <c r="V6" s="625">
        <f t="shared" si="0"/>
        <v>40136.99369999997</v>
      </c>
      <c r="W6" s="563">
        <v>32944</v>
      </c>
      <c r="X6" s="625">
        <v>13023.872715700001</v>
      </c>
      <c r="Y6" s="224">
        <v>40025</v>
      </c>
      <c r="Z6" s="625">
        <v>17760.589432800003</v>
      </c>
      <c r="AA6" s="224">
        <v>390</v>
      </c>
      <c r="AB6" s="626">
        <v>223.39146419999994</v>
      </c>
      <c r="AC6" s="620">
        <v>4668</v>
      </c>
      <c r="AD6" s="625">
        <v>2966.5886027000015</v>
      </c>
      <c r="AE6" s="625">
        <v>19479</v>
      </c>
      <c r="AF6" s="625">
        <v>4133.0627165000005</v>
      </c>
      <c r="AG6" s="224">
        <v>3892</v>
      </c>
      <c r="AH6" s="625">
        <v>3904.6054496000002</v>
      </c>
      <c r="AI6" s="224">
        <v>3722</v>
      </c>
      <c r="AJ6" s="627">
        <v>3144.8701865999965</v>
      </c>
      <c r="AK6" s="224">
        <v>1725</v>
      </c>
      <c r="AL6" s="625">
        <v>1297.7906938000003</v>
      </c>
      <c r="AM6" s="628">
        <v>9075</v>
      </c>
      <c r="AN6" s="625">
        <v>3636.124279199998</v>
      </c>
      <c r="AO6" s="628">
        <v>9075</v>
      </c>
      <c r="AP6" s="625">
        <v>5029.1317542999996</v>
      </c>
      <c r="AQ6" s="628">
        <v>39</v>
      </c>
      <c r="AR6" s="625">
        <v>23.325941199999995</v>
      </c>
      <c r="AS6" s="625">
        <v>2497</v>
      </c>
      <c r="AT6" s="625">
        <v>2029.0224387000003</v>
      </c>
      <c r="AU6" s="224">
        <v>2529</v>
      </c>
      <c r="AV6" s="625">
        <v>1981.7422320999995</v>
      </c>
      <c r="AW6" s="628">
        <v>138306</v>
      </c>
      <c r="AX6" s="625">
        <v>95631.661386999986</v>
      </c>
      <c r="AY6" s="629"/>
      <c r="AZ6" s="629"/>
      <c r="BA6" s="629"/>
      <c r="BB6" s="629"/>
      <c r="BC6" s="629"/>
      <c r="BD6" s="630"/>
      <c r="BE6" s="629"/>
      <c r="BF6" s="630"/>
      <c r="BG6" s="629"/>
      <c r="BH6" s="629"/>
      <c r="BI6" s="629"/>
      <c r="BJ6" s="625"/>
      <c r="BK6" s="626"/>
      <c r="BL6" s="631"/>
      <c r="BO6" s="631"/>
    </row>
    <row r="7" spans="1:67" ht="14.1" customHeight="1" x14ac:dyDescent="0.25">
      <c r="A7" s="624">
        <v>3</v>
      </c>
      <c r="B7" s="224" t="s">
        <v>791</v>
      </c>
      <c r="C7" s="224">
        <v>66</v>
      </c>
      <c r="D7" s="625">
        <v>32.316079000000002</v>
      </c>
      <c r="E7" s="224">
        <v>3406</v>
      </c>
      <c r="F7" s="625">
        <v>1536.2101139000001</v>
      </c>
      <c r="G7" s="224">
        <v>2227</v>
      </c>
      <c r="H7" s="625">
        <v>1000.3777542999998</v>
      </c>
      <c r="I7" s="224">
        <v>21478</v>
      </c>
      <c r="J7" s="625">
        <v>9676.1225031999784</v>
      </c>
      <c r="K7" s="224">
        <v>9128</v>
      </c>
      <c r="L7" s="625">
        <v>4105.0123510999993</v>
      </c>
      <c r="M7" s="224">
        <v>28031</v>
      </c>
      <c r="N7" s="625">
        <v>8709.6085070999907</v>
      </c>
      <c r="O7" s="224">
        <v>20227</v>
      </c>
      <c r="P7" s="626">
        <v>7926.2685160999963</v>
      </c>
      <c r="Q7" s="620">
        <v>5811</v>
      </c>
      <c r="R7" s="625">
        <v>2290.5214984999989</v>
      </c>
      <c r="S7" s="224">
        <v>2757</v>
      </c>
      <c r="T7" s="625">
        <v>1058.8629254999994</v>
      </c>
      <c r="U7" s="625">
        <f t="shared" si="0"/>
        <v>93131</v>
      </c>
      <c r="V7" s="625">
        <f t="shared" si="0"/>
        <v>36335.300248699961</v>
      </c>
      <c r="W7" s="563">
        <v>52229</v>
      </c>
      <c r="X7" s="625">
        <v>19916.588297999904</v>
      </c>
      <c r="Y7" s="224">
        <v>58247</v>
      </c>
      <c r="Z7" s="625">
        <v>21493.676095800143</v>
      </c>
      <c r="AA7" s="224">
        <v>3876</v>
      </c>
      <c r="AB7" s="626">
        <v>2866.9605570999861</v>
      </c>
      <c r="AC7" s="620">
        <v>1730</v>
      </c>
      <c r="AD7" s="625">
        <v>1549.8381854000013</v>
      </c>
      <c r="AE7" s="625">
        <v>24845</v>
      </c>
      <c r="AF7" s="625">
        <v>4671.0872442999998</v>
      </c>
      <c r="AG7" s="224">
        <v>2834</v>
      </c>
      <c r="AH7" s="625">
        <v>3233.1031128999998</v>
      </c>
      <c r="AI7" s="625"/>
      <c r="AJ7" s="627"/>
      <c r="AK7" s="224">
        <v>973</v>
      </c>
      <c r="AL7" s="625">
        <v>1067.4822299999994</v>
      </c>
      <c r="AM7" s="628">
        <v>3692</v>
      </c>
      <c r="AN7" s="625">
        <v>1304.3597143000002</v>
      </c>
      <c r="AO7" s="628">
        <v>3692</v>
      </c>
      <c r="AP7" s="625">
        <v>384.67549530000002</v>
      </c>
      <c r="AQ7" s="628">
        <v>1524</v>
      </c>
      <c r="AR7" s="625">
        <v>534.05047199999979</v>
      </c>
      <c r="AS7" s="625">
        <v>2819</v>
      </c>
      <c r="AT7" s="625">
        <v>2531.9958385</v>
      </c>
      <c r="AU7" s="224">
        <v>508</v>
      </c>
      <c r="AV7" s="625">
        <v>486.37092089999999</v>
      </c>
      <c r="AW7" s="628">
        <v>105871</v>
      </c>
      <c r="AX7" s="625">
        <v>94537.07822689999</v>
      </c>
      <c r="AY7" s="629"/>
      <c r="AZ7" s="629"/>
      <c r="BA7" s="629"/>
      <c r="BB7" s="629"/>
      <c r="BC7" s="629"/>
      <c r="BD7" s="630"/>
      <c r="BE7" s="629"/>
      <c r="BF7" s="630"/>
      <c r="BG7" s="629"/>
      <c r="BH7" s="629"/>
      <c r="BI7" s="629"/>
      <c r="BJ7" s="625"/>
      <c r="BK7" s="626"/>
      <c r="BL7" s="631"/>
      <c r="BO7" s="631"/>
    </row>
    <row r="8" spans="1:67" ht="14.1" customHeight="1" x14ac:dyDescent="0.25">
      <c r="A8" s="624">
        <v>4</v>
      </c>
      <c r="B8" s="224" t="s">
        <v>662</v>
      </c>
      <c r="C8" s="224">
        <v>78</v>
      </c>
      <c r="D8" s="625">
        <v>37.3168492</v>
      </c>
      <c r="E8" s="224">
        <v>15885</v>
      </c>
      <c r="F8" s="625">
        <v>6975.568562299999</v>
      </c>
      <c r="G8" s="224"/>
      <c r="H8" s="625">
        <v>0</v>
      </c>
      <c r="I8" s="224">
        <v>7988</v>
      </c>
      <c r="J8" s="625">
        <v>3504.0890806999964</v>
      </c>
      <c r="K8" s="224">
        <v>5046</v>
      </c>
      <c r="L8" s="625">
        <v>2215.8662083000027</v>
      </c>
      <c r="M8" s="224">
        <v>15751</v>
      </c>
      <c r="N8" s="625">
        <v>5421.759580799996</v>
      </c>
      <c r="O8" s="224">
        <v>21008</v>
      </c>
      <c r="P8" s="626">
        <v>7952.9309056999837</v>
      </c>
      <c r="Q8" s="620">
        <v>6877</v>
      </c>
      <c r="R8" s="625">
        <v>2376.8020029000018</v>
      </c>
      <c r="S8" s="224">
        <v>3082</v>
      </c>
      <c r="T8" s="625">
        <v>1124.6252851000013</v>
      </c>
      <c r="U8" s="625">
        <f t="shared" si="0"/>
        <v>75715</v>
      </c>
      <c r="V8" s="625">
        <f t="shared" si="0"/>
        <v>29608.958474999985</v>
      </c>
      <c r="W8" s="563">
        <v>40061</v>
      </c>
      <c r="X8" s="625">
        <v>14882.071397600012</v>
      </c>
      <c r="Y8" s="224">
        <v>44806</v>
      </c>
      <c r="Z8" s="625">
        <v>17393.983899100076</v>
      </c>
      <c r="AA8" s="224">
        <v>39186</v>
      </c>
      <c r="AB8" s="626">
        <v>23079.742900900157</v>
      </c>
      <c r="AC8" s="620">
        <v>35006</v>
      </c>
      <c r="AD8" s="625">
        <v>21856.075827300134</v>
      </c>
      <c r="AE8" s="625">
        <v>80310</v>
      </c>
      <c r="AF8" s="625">
        <v>8558.2513791999845</v>
      </c>
      <c r="AG8" s="224">
        <v>7207</v>
      </c>
      <c r="AH8" s="625">
        <v>6619.2196525999916</v>
      </c>
      <c r="AI8" s="224">
        <v>1169</v>
      </c>
      <c r="AJ8" s="627">
        <v>304.55025220000016</v>
      </c>
      <c r="AK8" s="224">
        <v>1447</v>
      </c>
      <c r="AL8" s="625">
        <v>1291.0893504000003</v>
      </c>
      <c r="AM8" s="628">
        <v>7498</v>
      </c>
      <c r="AN8" s="625">
        <v>3761.076844199993</v>
      </c>
      <c r="AO8" s="628">
        <v>7498</v>
      </c>
      <c r="AP8" s="625">
        <v>892.60523180000109</v>
      </c>
      <c r="AQ8" s="628">
        <v>1683</v>
      </c>
      <c r="AR8" s="625">
        <v>887.36769500000048</v>
      </c>
      <c r="AS8" s="625">
        <v>3401</v>
      </c>
      <c r="AT8" s="625">
        <v>3122.7695266999999</v>
      </c>
      <c r="AU8" s="224">
        <v>3008</v>
      </c>
      <c r="AV8" s="625">
        <v>2751.3601471000011</v>
      </c>
      <c r="AW8" s="628">
        <v>166139</v>
      </c>
      <c r="AX8" s="625">
        <v>130360.67803990033</v>
      </c>
      <c r="AY8" s="629"/>
      <c r="AZ8" s="629"/>
      <c r="BA8" s="629"/>
      <c r="BB8" s="629"/>
      <c r="BC8" s="629"/>
      <c r="BD8" s="630"/>
      <c r="BE8" s="629"/>
      <c r="BF8" s="630"/>
      <c r="BG8" s="629"/>
      <c r="BH8" s="629"/>
      <c r="BI8" s="629"/>
      <c r="BJ8" s="625"/>
      <c r="BK8" s="626"/>
      <c r="BL8" s="631"/>
      <c r="BO8" s="631"/>
    </row>
    <row r="9" spans="1:67" ht="14.1" customHeight="1" x14ac:dyDescent="0.25">
      <c r="A9" s="624">
        <v>5</v>
      </c>
      <c r="B9" s="224" t="s">
        <v>792</v>
      </c>
      <c r="C9" s="224">
        <v>105</v>
      </c>
      <c r="D9" s="625">
        <v>51.66122</v>
      </c>
      <c r="E9" s="224">
        <v>4758</v>
      </c>
      <c r="F9" s="625">
        <v>2199.4541878</v>
      </c>
      <c r="G9" s="224"/>
      <c r="H9" s="625">
        <v>0</v>
      </c>
      <c r="I9" s="224">
        <v>7475</v>
      </c>
      <c r="J9" s="625">
        <v>3414.6915511000007</v>
      </c>
      <c r="K9" s="224">
        <v>6224</v>
      </c>
      <c r="L9" s="625">
        <v>2907.6198267999966</v>
      </c>
      <c r="M9" s="224">
        <v>25234</v>
      </c>
      <c r="N9" s="625">
        <v>7642.9466530999944</v>
      </c>
      <c r="O9" s="224">
        <v>18450</v>
      </c>
      <c r="P9" s="626">
        <v>6953.830469400008</v>
      </c>
      <c r="Q9" s="620">
        <v>3427</v>
      </c>
      <c r="R9" s="625">
        <v>1346.1879403000003</v>
      </c>
      <c r="S9" s="224">
        <v>4108</v>
      </c>
      <c r="T9" s="625">
        <v>1590.1632556</v>
      </c>
      <c r="U9" s="625">
        <f t="shared" si="0"/>
        <v>69781</v>
      </c>
      <c r="V9" s="625">
        <f t="shared" si="0"/>
        <v>26106.555104100004</v>
      </c>
      <c r="W9" s="563">
        <v>34713</v>
      </c>
      <c r="X9" s="625">
        <v>14017.193840500018</v>
      </c>
      <c r="Y9" s="224">
        <v>37443</v>
      </c>
      <c r="Z9" s="625">
        <v>15058.695386299996</v>
      </c>
      <c r="AA9" s="224">
        <v>1518</v>
      </c>
      <c r="AB9" s="626">
        <v>1144.0730030000002</v>
      </c>
      <c r="AC9" s="620">
        <v>931</v>
      </c>
      <c r="AD9" s="625">
        <v>669.89841610000008</v>
      </c>
      <c r="AE9" s="625">
        <v>19190</v>
      </c>
      <c r="AF9" s="625">
        <v>3863.2517683999999</v>
      </c>
      <c r="AG9" s="224">
        <v>1459</v>
      </c>
      <c r="AH9" s="625">
        <v>1473.3512809000003</v>
      </c>
      <c r="AI9" s="625"/>
      <c r="AJ9" s="627"/>
      <c r="AK9" s="224">
        <v>1713</v>
      </c>
      <c r="AL9" s="625">
        <v>1589.2300096000001</v>
      </c>
      <c r="AM9" s="628"/>
      <c r="AN9" s="625"/>
      <c r="AO9" s="628"/>
      <c r="AP9" s="625"/>
      <c r="AQ9" s="628">
        <v>5299</v>
      </c>
      <c r="AR9" s="625">
        <v>2553.6653714999957</v>
      </c>
      <c r="AS9" s="625">
        <v>2601</v>
      </c>
      <c r="AT9" s="625">
        <v>2272.4521669000014</v>
      </c>
      <c r="AU9" s="224">
        <v>851</v>
      </c>
      <c r="AV9" s="625">
        <v>620.07904699999995</v>
      </c>
      <c r="AW9" s="628">
        <v>78854</v>
      </c>
      <c r="AX9" s="625">
        <v>66814.780022800027</v>
      </c>
      <c r="AY9" s="629"/>
      <c r="AZ9" s="629"/>
      <c r="BA9" s="629"/>
      <c r="BB9" s="629"/>
      <c r="BC9" s="629"/>
      <c r="BD9" s="630"/>
      <c r="BE9" s="629"/>
      <c r="BF9" s="630"/>
      <c r="BG9" s="629"/>
      <c r="BH9" s="629"/>
      <c r="BI9" s="629"/>
      <c r="BJ9" s="625"/>
      <c r="BK9" s="626"/>
      <c r="BL9" s="631"/>
      <c r="BO9" s="631"/>
    </row>
    <row r="10" spans="1:67" ht="14.1" customHeight="1" x14ac:dyDescent="0.25">
      <c r="A10" s="624">
        <v>6</v>
      </c>
      <c r="B10" s="224" t="s">
        <v>793</v>
      </c>
      <c r="C10" s="224"/>
      <c r="D10" s="625">
        <v>0</v>
      </c>
      <c r="E10" s="224">
        <v>2971</v>
      </c>
      <c r="F10" s="625">
        <v>1346.4533587000001</v>
      </c>
      <c r="G10" s="224">
        <v>10621</v>
      </c>
      <c r="H10" s="625">
        <v>4845.9914270000081</v>
      </c>
      <c r="I10" s="224"/>
      <c r="J10" s="625">
        <v>0</v>
      </c>
      <c r="K10" s="224"/>
      <c r="L10" s="625">
        <v>0</v>
      </c>
      <c r="M10" s="224">
        <v>21525</v>
      </c>
      <c r="N10" s="625">
        <v>6363.2245376999899</v>
      </c>
      <c r="O10" s="224">
        <v>12420</v>
      </c>
      <c r="P10" s="626">
        <v>4626.5466171000007</v>
      </c>
      <c r="Q10" s="620">
        <v>4495</v>
      </c>
      <c r="R10" s="625">
        <v>1640.6785563000008</v>
      </c>
      <c r="S10" s="224">
        <v>1376</v>
      </c>
      <c r="T10" s="625">
        <v>476.26357100000024</v>
      </c>
      <c r="U10" s="625">
        <f t="shared" si="0"/>
        <v>53408</v>
      </c>
      <c r="V10" s="625">
        <f t="shared" si="0"/>
        <v>19299.158067799999</v>
      </c>
      <c r="W10" s="563">
        <v>25197</v>
      </c>
      <c r="X10" s="625">
        <v>9995.9051074000108</v>
      </c>
      <c r="Y10" s="224">
        <v>27956</v>
      </c>
      <c r="Z10" s="625">
        <v>10979.900210700034</v>
      </c>
      <c r="AA10" s="224">
        <v>3258</v>
      </c>
      <c r="AB10" s="626">
        <v>1851.8245425000041</v>
      </c>
      <c r="AC10" s="620">
        <v>3176</v>
      </c>
      <c r="AD10" s="625">
        <v>1701.2803674000049</v>
      </c>
      <c r="AE10" s="625">
        <v>16142</v>
      </c>
      <c r="AF10" s="625">
        <v>2682.3565613999999</v>
      </c>
      <c r="AG10" s="224">
        <v>1710</v>
      </c>
      <c r="AH10" s="625">
        <v>1750.9486871000004</v>
      </c>
      <c r="AI10" s="625"/>
      <c r="AJ10" s="627"/>
      <c r="AK10" s="224">
        <v>662</v>
      </c>
      <c r="AL10" s="625">
        <v>601.23729670000012</v>
      </c>
      <c r="AM10" s="628">
        <v>2358</v>
      </c>
      <c r="AN10" s="625">
        <v>711.01617950000013</v>
      </c>
      <c r="AO10" s="628">
        <v>2358</v>
      </c>
      <c r="AP10" s="625">
        <v>465.8549289000004</v>
      </c>
      <c r="AQ10" s="628">
        <v>1994</v>
      </c>
      <c r="AR10" s="625">
        <v>756.90469090000067</v>
      </c>
      <c r="AS10" s="625">
        <v>1751</v>
      </c>
      <c r="AT10" s="625">
        <v>1492.8820335</v>
      </c>
      <c r="AU10" s="224">
        <v>460</v>
      </c>
      <c r="AV10" s="625">
        <v>473.4301760000003</v>
      </c>
      <c r="AW10" s="628">
        <v>64425</v>
      </c>
      <c r="AX10" s="625">
        <v>51294.777979400045</v>
      </c>
      <c r="AY10" s="629"/>
      <c r="AZ10" s="629"/>
      <c r="BA10" s="629"/>
      <c r="BB10" s="629"/>
      <c r="BC10" s="629"/>
      <c r="BD10" s="630"/>
      <c r="BE10" s="629"/>
      <c r="BF10" s="630"/>
      <c r="BG10" s="629"/>
      <c r="BH10" s="629"/>
      <c r="BI10" s="629"/>
      <c r="BJ10" s="625"/>
      <c r="BK10" s="626"/>
      <c r="BL10" s="631"/>
      <c r="BO10" s="631"/>
    </row>
    <row r="11" spans="1:67" ht="14.1" customHeight="1" x14ac:dyDescent="0.25">
      <c r="A11" s="624">
        <v>7</v>
      </c>
      <c r="B11" s="224" t="s">
        <v>794</v>
      </c>
      <c r="C11" s="224">
        <v>7</v>
      </c>
      <c r="D11" s="625">
        <v>3.3123100000000001</v>
      </c>
      <c r="E11" s="224">
        <v>6026</v>
      </c>
      <c r="F11" s="625">
        <v>2761.3031888999999</v>
      </c>
      <c r="G11" s="224">
        <v>5797</v>
      </c>
      <c r="H11" s="625">
        <v>2657.6751045999999</v>
      </c>
      <c r="I11" s="224">
        <v>122</v>
      </c>
      <c r="J11" s="625">
        <v>56.16006460000002</v>
      </c>
      <c r="K11" s="224">
        <v>39</v>
      </c>
      <c r="L11" s="625">
        <v>17.374835899999997</v>
      </c>
      <c r="M11" s="224">
        <v>9257</v>
      </c>
      <c r="N11" s="625">
        <v>2361.9048984000019</v>
      </c>
      <c r="O11" s="224">
        <v>8104</v>
      </c>
      <c r="P11" s="626">
        <v>3062.5035292000025</v>
      </c>
      <c r="Q11" s="620">
        <v>2290</v>
      </c>
      <c r="R11" s="625">
        <v>817.6071915999994</v>
      </c>
      <c r="S11" s="224">
        <v>1017</v>
      </c>
      <c r="T11" s="625">
        <v>365.54578509999976</v>
      </c>
      <c r="U11" s="625">
        <f t="shared" si="0"/>
        <v>32659</v>
      </c>
      <c r="V11" s="625">
        <f t="shared" si="0"/>
        <v>12103.386908300003</v>
      </c>
      <c r="W11" s="563">
        <v>16642</v>
      </c>
      <c r="X11" s="625">
        <v>6757.9953556999944</v>
      </c>
      <c r="Y11" s="224">
        <v>18281</v>
      </c>
      <c r="Z11" s="625">
        <v>7753.5488672999954</v>
      </c>
      <c r="AA11" s="224">
        <v>6413</v>
      </c>
      <c r="AB11" s="626">
        <v>4851.9079650999956</v>
      </c>
      <c r="AC11" s="620">
        <v>3273</v>
      </c>
      <c r="AD11" s="625">
        <v>2487.8656985000016</v>
      </c>
      <c r="AE11" s="625">
        <v>18114</v>
      </c>
      <c r="AF11" s="625">
        <v>2432.9778836000005</v>
      </c>
      <c r="AG11" s="224">
        <v>1001</v>
      </c>
      <c r="AH11" s="625">
        <v>1043.9755645999999</v>
      </c>
      <c r="AI11" s="224">
        <v>160</v>
      </c>
      <c r="AJ11" s="627">
        <v>152.22902260000001</v>
      </c>
      <c r="AK11" s="224">
        <v>849</v>
      </c>
      <c r="AL11" s="625">
        <v>708.31561060000035</v>
      </c>
      <c r="AM11" s="628">
        <v>1049</v>
      </c>
      <c r="AN11" s="625">
        <v>301.44574509999995</v>
      </c>
      <c r="AO11" s="628">
        <v>1049</v>
      </c>
      <c r="AP11" s="625">
        <v>152.7020857</v>
      </c>
      <c r="AQ11" s="628">
        <v>724</v>
      </c>
      <c r="AR11" s="625">
        <v>232.41767809999988</v>
      </c>
      <c r="AS11" s="625">
        <v>1237</v>
      </c>
      <c r="AT11" s="625">
        <v>1237.6613707000006</v>
      </c>
      <c r="AU11" s="224">
        <v>394</v>
      </c>
      <c r="AV11" s="625">
        <v>350.37468320000005</v>
      </c>
      <c r="AW11" s="628">
        <v>45986</v>
      </c>
      <c r="AX11" s="625">
        <v>40032.941015899989</v>
      </c>
      <c r="AY11" s="629"/>
      <c r="AZ11" s="629"/>
      <c r="BA11" s="629"/>
      <c r="BB11" s="629"/>
      <c r="BC11" s="629"/>
      <c r="BD11" s="630"/>
      <c r="BE11" s="629"/>
      <c r="BF11" s="630"/>
      <c r="BG11" s="629"/>
      <c r="BH11" s="629"/>
      <c r="BI11" s="629"/>
      <c r="BJ11" s="625"/>
      <c r="BK11" s="626"/>
      <c r="BL11" s="631"/>
      <c r="BO11" s="631"/>
    </row>
    <row r="12" spans="1:67" ht="14.1" customHeight="1" x14ac:dyDescent="0.25">
      <c r="A12" s="624">
        <v>8</v>
      </c>
      <c r="B12" s="224" t="s">
        <v>795</v>
      </c>
      <c r="C12" s="224">
        <v>107</v>
      </c>
      <c r="D12" s="625">
        <v>53.148269999999997</v>
      </c>
      <c r="E12" s="224">
        <v>1738</v>
      </c>
      <c r="F12" s="625">
        <v>810.89182549999998</v>
      </c>
      <c r="G12" s="224"/>
      <c r="H12" s="625">
        <v>0</v>
      </c>
      <c r="I12" s="224">
        <v>2722</v>
      </c>
      <c r="J12" s="625">
        <v>1252.8967639999998</v>
      </c>
      <c r="K12" s="224">
        <v>856</v>
      </c>
      <c r="L12" s="625">
        <v>392.0423042999999</v>
      </c>
      <c r="M12" s="224">
        <v>8297</v>
      </c>
      <c r="N12" s="625">
        <v>3314.5152654000003</v>
      </c>
      <c r="O12" s="224">
        <v>9428</v>
      </c>
      <c r="P12" s="626">
        <v>3699.7653850000024</v>
      </c>
      <c r="Q12" s="620">
        <v>3638</v>
      </c>
      <c r="R12" s="625">
        <v>1379.0693864000002</v>
      </c>
      <c r="S12" s="224">
        <v>2485</v>
      </c>
      <c r="T12" s="625">
        <v>904.27027850000036</v>
      </c>
      <c r="U12" s="625">
        <f t="shared" si="0"/>
        <v>29271</v>
      </c>
      <c r="V12" s="625">
        <f t="shared" si="0"/>
        <v>11806.599479100003</v>
      </c>
      <c r="W12" s="563">
        <v>15816</v>
      </c>
      <c r="X12" s="625">
        <v>6779.4980382000076</v>
      </c>
      <c r="Y12" s="224">
        <v>18394</v>
      </c>
      <c r="Z12" s="625">
        <v>9701.1453704999931</v>
      </c>
      <c r="AA12" s="224">
        <v>2230</v>
      </c>
      <c r="AB12" s="626">
        <v>1970.4940202000005</v>
      </c>
      <c r="AC12" s="620">
        <v>1944</v>
      </c>
      <c r="AD12" s="625">
        <v>1515.8975637999999</v>
      </c>
      <c r="AE12" s="625">
        <v>13081</v>
      </c>
      <c r="AF12" s="625">
        <v>3000.6335061</v>
      </c>
      <c r="AG12" s="224">
        <v>1925</v>
      </c>
      <c r="AH12" s="625">
        <v>2232.3371650999998</v>
      </c>
      <c r="AI12" s="224">
        <v>681</v>
      </c>
      <c r="AJ12" s="627">
        <v>644.87250110000002</v>
      </c>
      <c r="AK12" s="224">
        <v>929</v>
      </c>
      <c r="AL12" s="625">
        <v>954.2156076</v>
      </c>
      <c r="AM12" s="628">
        <v>1465</v>
      </c>
      <c r="AN12" s="625">
        <v>832.19328239999993</v>
      </c>
      <c r="AO12" s="628">
        <v>1465</v>
      </c>
      <c r="AP12" s="625">
        <v>967.52958030000002</v>
      </c>
      <c r="AQ12" s="628">
        <v>1160</v>
      </c>
      <c r="AR12" s="625">
        <v>1099.3117838999995</v>
      </c>
      <c r="AS12" s="625">
        <v>1901</v>
      </c>
      <c r="AT12" s="625">
        <v>2223.1787843999996</v>
      </c>
      <c r="AU12" s="224">
        <v>240</v>
      </c>
      <c r="AV12" s="625">
        <v>218.92379299999996</v>
      </c>
      <c r="AW12" s="628">
        <v>39121</v>
      </c>
      <c r="AX12" s="625">
        <v>42015.325409400008</v>
      </c>
      <c r="AY12" s="629"/>
      <c r="AZ12" s="629"/>
      <c r="BA12" s="629"/>
      <c r="BB12" s="629"/>
      <c r="BC12" s="629"/>
      <c r="BD12" s="630"/>
      <c r="BE12" s="629"/>
      <c r="BF12" s="630"/>
      <c r="BG12" s="629"/>
      <c r="BH12" s="629"/>
      <c r="BI12" s="629"/>
      <c r="BJ12" s="625"/>
      <c r="BK12" s="626"/>
      <c r="BL12" s="631"/>
      <c r="BO12" s="631"/>
    </row>
    <row r="13" spans="1:67" ht="14.1" customHeight="1" x14ac:dyDescent="0.25">
      <c r="A13" s="624">
        <v>9</v>
      </c>
      <c r="B13" s="224" t="s">
        <v>796</v>
      </c>
      <c r="C13" s="224"/>
      <c r="D13" s="625">
        <v>0</v>
      </c>
      <c r="E13" s="224">
        <v>648</v>
      </c>
      <c r="F13" s="625">
        <v>300.80880050000002</v>
      </c>
      <c r="G13" s="224"/>
      <c r="H13" s="625">
        <v>0</v>
      </c>
      <c r="I13" s="224">
        <v>621</v>
      </c>
      <c r="J13" s="625">
        <v>290.61838970000008</v>
      </c>
      <c r="K13" s="224">
        <v>92</v>
      </c>
      <c r="L13" s="625">
        <v>42.63398029999999</v>
      </c>
      <c r="M13" s="224">
        <v>2651</v>
      </c>
      <c r="N13" s="625">
        <v>756.96845650000034</v>
      </c>
      <c r="O13" s="224">
        <v>1729</v>
      </c>
      <c r="P13" s="626">
        <v>606.20243960000005</v>
      </c>
      <c r="Q13" s="620">
        <v>898</v>
      </c>
      <c r="R13" s="625">
        <v>280.64295930000003</v>
      </c>
      <c r="S13" s="224">
        <v>321</v>
      </c>
      <c r="T13" s="625">
        <v>93.488290400000011</v>
      </c>
      <c r="U13" s="625">
        <f t="shared" si="0"/>
        <v>6960</v>
      </c>
      <c r="V13" s="625">
        <f t="shared" si="0"/>
        <v>2371.3633163000009</v>
      </c>
      <c r="W13" s="563">
        <v>2696</v>
      </c>
      <c r="X13" s="625">
        <v>1089.1981122000002</v>
      </c>
      <c r="Y13" s="224">
        <v>3005</v>
      </c>
      <c r="Z13" s="625">
        <v>1469.5924378000016</v>
      </c>
      <c r="AA13" s="224">
        <v>301</v>
      </c>
      <c r="AB13" s="626">
        <v>178.81008469999998</v>
      </c>
      <c r="AC13" s="620">
        <v>903</v>
      </c>
      <c r="AD13" s="625">
        <v>612.76601670000014</v>
      </c>
      <c r="AE13" s="625">
        <v>2318</v>
      </c>
      <c r="AF13" s="625">
        <v>454.26824699999997</v>
      </c>
      <c r="AG13" s="224">
        <v>2130</v>
      </c>
      <c r="AH13" s="625">
        <v>1683.1774168999993</v>
      </c>
      <c r="AI13" s="224">
        <v>28</v>
      </c>
      <c r="AJ13" s="627">
        <v>19.647518099999999</v>
      </c>
      <c r="AK13" s="224">
        <v>568</v>
      </c>
      <c r="AL13" s="625">
        <v>430.92382940000005</v>
      </c>
      <c r="AM13" s="628">
        <v>138</v>
      </c>
      <c r="AN13" s="625">
        <v>82.812757099999999</v>
      </c>
      <c r="AO13" s="628">
        <v>138</v>
      </c>
      <c r="AP13" s="625">
        <v>10.019880500000001</v>
      </c>
      <c r="AQ13" s="628">
        <v>123</v>
      </c>
      <c r="AR13" s="625">
        <v>86.599844199999993</v>
      </c>
      <c r="AS13" s="625">
        <v>453</v>
      </c>
      <c r="AT13" s="625">
        <v>393.44067289999998</v>
      </c>
      <c r="AU13" s="224">
        <v>77</v>
      </c>
      <c r="AV13" s="625">
        <v>52.770366500000002</v>
      </c>
      <c r="AW13" s="628">
        <v>11420</v>
      </c>
      <c r="AX13" s="625">
        <v>8765.9778990000032</v>
      </c>
      <c r="AY13" s="629"/>
      <c r="AZ13" s="629"/>
      <c r="BA13" s="629"/>
      <c r="BB13" s="629"/>
      <c r="BC13" s="629"/>
      <c r="BD13" s="630"/>
      <c r="BE13" s="629"/>
      <c r="BF13" s="630"/>
      <c r="BG13" s="629"/>
      <c r="BH13" s="629"/>
      <c r="BI13" s="629"/>
      <c r="BJ13" s="625"/>
      <c r="BK13" s="626"/>
      <c r="BL13" s="631"/>
      <c r="BO13" s="631"/>
    </row>
    <row r="14" spans="1:67" ht="14.1" customHeight="1" x14ac:dyDescent="0.25">
      <c r="A14" s="624">
        <v>10</v>
      </c>
      <c r="B14" s="224" t="s">
        <v>34</v>
      </c>
      <c r="C14" s="224"/>
      <c r="D14" s="625">
        <v>0</v>
      </c>
      <c r="E14" s="224">
        <v>572</v>
      </c>
      <c r="F14" s="625">
        <v>258.46280719999999</v>
      </c>
      <c r="G14" s="224">
        <v>728</v>
      </c>
      <c r="H14" s="625">
        <v>329.10906520000015</v>
      </c>
      <c r="I14" s="224"/>
      <c r="J14" s="625">
        <v>0</v>
      </c>
      <c r="K14" s="224"/>
      <c r="L14" s="625">
        <v>0</v>
      </c>
      <c r="M14" s="224">
        <v>3379</v>
      </c>
      <c r="N14" s="625">
        <v>853.24771300000077</v>
      </c>
      <c r="O14" s="224">
        <v>1770</v>
      </c>
      <c r="P14" s="626">
        <v>539.15378229999999</v>
      </c>
      <c r="Q14" s="620">
        <v>357</v>
      </c>
      <c r="R14" s="625">
        <v>110.06580139999997</v>
      </c>
      <c r="S14" s="224">
        <v>248</v>
      </c>
      <c r="T14" s="625">
        <v>75.425867799999992</v>
      </c>
      <c r="U14" s="625">
        <f t="shared" si="0"/>
        <v>7054</v>
      </c>
      <c r="V14" s="625">
        <f t="shared" si="0"/>
        <v>2165.465036900001</v>
      </c>
      <c r="W14" s="563">
        <v>1958</v>
      </c>
      <c r="X14" s="625">
        <v>783.90015330000028</v>
      </c>
      <c r="Y14" s="224">
        <v>2025</v>
      </c>
      <c r="Z14" s="625">
        <v>857.99321470000029</v>
      </c>
      <c r="AA14" s="224">
        <v>936</v>
      </c>
      <c r="AB14" s="626">
        <v>894.82757339999989</v>
      </c>
      <c r="AC14" s="620">
        <v>541</v>
      </c>
      <c r="AD14" s="625">
        <v>579.16229790000011</v>
      </c>
      <c r="AE14" s="625">
        <v>2464</v>
      </c>
      <c r="AF14" s="625">
        <v>400.613111</v>
      </c>
      <c r="AG14" s="224">
        <v>178</v>
      </c>
      <c r="AH14" s="625">
        <v>222.50028639999996</v>
      </c>
      <c r="AI14" s="224">
        <v>196</v>
      </c>
      <c r="AJ14" s="627">
        <v>106.70852009999993</v>
      </c>
      <c r="AK14" s="224">
        <v>138</v>
      </c>
      <c r="AL14" s="625">
        <v>118.64522009999997</v>
      </c>
      <c r="AM14" s="628">
        <v>271</v>
      </c>
      <c r="AN14" s="625">
        <v>81.474640500000035</v>
      </c>
      <c r="AO14" s="628">
        <v>271</v>
      </c>
      <c r="AP14" s="625">
        <v>9.2164495000000013</v>
      </c>
      <c r="AQ14" s="628">
        <v>64</v>
      </c>
      <c r="AR14" s="625">
        <v>17.952737800000001</v>
      </c>
      <c r="AS14" s="625">
        <v>219</v>
      </c>
      <c r="AT14" s="625">
        <v>162.5648171</v>
      </c>
      <c r="AU14" s="224">
        <v>72</v>
      </c>
      <c r="AV14" s="625">
        <v>33.6341112</v>
      </c>
      <c r="AW14" s="628">
        <v>9334</v>
      </c>
      <c r="AX14" s="625">
        <v>6335.2307916000018</v>
      </c>
      <c r="AY14" s="629"/>
      <c r="AZ14" s="629"/>
      <c r="BA14" s="629"/>
      <c r="BB14" s="629"/>
      <c r="BC14" s="629"/>
      <c r="BD14" s="630"/>
      <c r="BE14" s="629"/>
      <c r="BF14" s="630"/>
      <c r="BG14" s="629"/>
      <c r="BH14" s="629"/>
      <c r="BI14" s="629"/>
      <c r="BJ14" s="625"/>
      <c r="BK14" s="626"/>
      <c r="BL14" s="631"/>
      <c r="BO14" s="631"/>
    </row>
    <row r="15" spans="1:67" ht="14.1" customHeight="1" x14ac:dyDescent="0.25">
      <c r="A15" s="624">
        <v>11</v>
      </c>
      <c r="B15" s="224" t="s">
        <v>797</v>
      </c>
      <c r="C15" s="224"/>
      <c r="D15" s="625">
        <v>0</v>
      </c>
      <c r="E15" s="224">
        <v>1006</v>
      </c>
      <c r="F15" s="625">
        <v>474.55752910000001</v>
      </c>
      <c r="G15" s="224">
        <v>356</v>
      </c>
      <c r="H15" s="625">
        <v>168.18971729999996</v>
      </c>
      <c r="I15" s="224"/>
      <c r="J15" s="625">
        <v>0</v>
      </c>
      <c r="K15" s="224"/>
      <c r="L15" s="625">
        <v>0</v>
      </c>
      <c r="M15" s="224">
        <v>3031</v>
      </c>
      <c r="N15" s="625">
        <v>786.88087910000013</v>
      </c>
      <c r="O15" s="224">
        <v>1734</v>
      </c>
      <c r="P15" s="626">
        <v>560.87700979999988</v>
      </c>
      <c r="Q15" s="620">
        <v>159</v>
      </c>
      <c r="R15" s="625">
        <v>50.594780900000011</v>
      </c>
      <c r="S15" s="224">
        <v>89</v>
      </c>
      <c r="T15" s="625">
        <v>26.1037532</v>
      </c>
      <c r="U15" s="625">
        <f t="shared" si="0"/>
        <v>6375</v>
      </c>
      <c r="V15" s="625">
        <f t="shared" si="0"/>
        <v>2067.2036693999999</v>
      </c>
      <c r="W15" s="563">
        <v>2201</v>
      </c>
      <c r="X15" s="625">
        <v>1035.8802717000005</v>
      </c>
      <c r="Y15" s="625"/>
      <c r="Z15" s="625"/>
      <c r="AA15" s="625"/>
      <c r="AB15" s="626"/>
      <c r="AC15" s="632"/>
      <c r="AD15" s="625">
        <v>0</v>
      </c>
      <c r="AE15" s="625"/>
      <c r="AF15" s="625">
        <v>0</v>
      </c>
      <c r="AG15" s="224">
        <v>492</v>
      </c>
      <c r="AH15" s="625">
        <v>496.19436710000002</v>
      </c>
      <c r="AI15" s="625"/>
      <c r="AJ15" s="627"/>
      <c r="AK15" s="224">
        <v>14</v>
      </c>
      <c r="AL15" s="625">
        <v>4.5527480000000002</v>
      </c>
      <c r="AM15" s="628"/>
      <c r="AN15" s="625"/>
      <c r="AO15" s="628"/>
      <c r="AP15" s="625"/>
      <c r="AQ15" s="628"/>
      <c r="AR15" s="625"/>
      <c r="AS15" s="625">
        <v>2009</v>
      </c>
      <c r="AT15" s="625">
        <v>497.72312979999992</v>
      </c>
      <c r="AU15" s="224">
        <v>7</v>
      </c>
      <c r="AV15" s="625">
        <v>3.25</v>
      </c>
      <c r="AW15" s="628">
        <v>8897</v>
      </c>
      <c r="AX15" s="625">
        <v>4104.8041860000003</v>
      </c>
      <c r="AY15" s="629"/>
      <c r="AZ15" s="629"/>
      <c r="BA15" s="629"/>
      <c r="BB15" s="629"/>
      <c r="BC15" s="629"/>
      <c r="BD15" s="630"/>
      <c r="BE15" s="629"/>
      <c r="BF15" s="630"/>
      <c r="BG15" s="629"/>
      <c r="BH15" s="629"/>
      <c r="BI15" s="629"/>
      <c r="BJ15" s="625"/>
      <c r="BK15" s="626"/>
      <c r="BL15" s="631"/>
      <c r="BO15" s="631"/>
    </row>
    <row r="16" spans="1:67" ht="14.1" customHeight="1" x14ac:dyDescent="0.25">
      <c r="A16" s="624">
        <v>12</v>
      </c>
      <c r="B16" s="224" t="s">
        <v>341</v>
      </c>
      <c r="C16" s="224"/>
      <c r="D16" s="625">
        <v>0</v>
      </c>
      <c r="E16" s="224">
        <v>1436</v>
      </c>
      <c r="F16" s="625">
        <v>628.86969740000006</v>
      </c>
      <c r="G16" s="224"/>
      <c r="H16" s="625">
        <v>0</v>
      </c>
      <c r="I16" s="224">
        <v>349</v>
      </c>
      <c r="J16" s="625">
        <v>150.35335520000001</v>
      </c>
      <c r="K16" s="224">
        <v>181</v>
      </c>
      <c r="L16" s="625">
        <v>73.789781600000012</v>
      </c>
      <c r="M16" s="224">
        <v>1683</v>
      </c>
      <c r="N16" s="625">
        <v>582.90342309999937</v>
      </c>
      <c r="O16" s="224">
        <v>1111</v>
      </c>
      <c r="P16" s="626">
        <v>428.50905009999974</v>
      </c>
      <c r="Q16" s="620">
        <v>170</v>
      </c>
      <c r="R16" s="625">
        <v>64.641637299999999</v>
      </c>
      <c r="S16" s="224">
        <v>298</v>
      </c>
      <c r="T16" s="625">
        <v>112.78748580000004</v>
      </c>
      <c r="U16" s="625">
        <f t="shared" si="0"/>
        <v>5228</v>
      </c>
      <c r="V16" s="625">
        <f t="shared" si="0"/>
        <v>2041.8544304999991</v>
      </c>
      <c r="W16" s="563">
        <v>3181</v>
      </c>
      <c r="X16" s="625">
        <v>1111.9470306999999</v>
      </c>
      <c r="Y16" s="224">
        <v>3262</v>
      </c>
      <c r="Z16" s="625">
        <v>953.11942129999863</v>
      </c>
      <c r="AA16" s="224">
        <v>272</v>
      </c>
      <c r="AB16" s="626">
        <v>180.92935449999999</v>
      </c>
      <c r="AC16" s="620">
        <v>388</v>
      </c>
      <c r="AD16" s="625">
        <v>258.55108160000009</v>
      </c>
      <c r="AE16" s="625">
        <v>1570</v>
      </c>
      <c r="AF16" s="625">
        <v>246.74712209999996</v>
      </c>
      <c r="AG16" s="224">
        <v>170</v>
      </c>
      <c r="AH16" s="625">
        <v>173.94552079999994</v>
      </c>
      <c r="AI16" s="625"/>
      <c r="AJ16" s="627"/>
      <c r="AK16" s="224">
        <v>50</v>
      </c>
      <c r="AL16" s="625">
        <v>53.0104641</v>
      </c>
      <c r="AM16" s="628">
        <v>117</v>
      </c>
      <c r="AN16" s="625">
        <v>36.720374099999994</v>
      </c>
      <c r="AO16" s="628">
        <v>117</v>
      </c>
      <c r="AP16" s="625">
        <v>21.564984300000003</v>
      </c>
      <c r="AQ16" s="628">
        <v>35</v>
      </c>
      <c r="AR16" s="625">
        <v>13.2748794</v>
      </c>
      <c r="AS16" s="625">
        <v>178</v>
      </c>
      <c r="AT16" s="625">
        <v>178.25323930000002</v>
      </c>
      <c r="AU16" s="224">
        <v>8</v>
      </c>
      <c r="AV16" s="625">
        <v>11.026292700000001</v>
      </c>
      <c r="AW16" s="628">
        <v>6294</v>
      </c>
      <c r="AX16" s="625">
        <v>5230.9489418999974</v>
      </c>
      <c r="AY16" s="629"/>
      <c r="AZ16" s="629"/>
      <c r="BA16" s="629"/>
      <c r="BB16" s="629"/>
      <c r="BC16" s="629"/>
      <c r="BD16" s="630"/>
      <c r="BE16" s="629"/>
      <c r="BF16" s="630"/>
      <c r="BG16" s="629"/>
      <c r="BH16" s="629"/>
      <c r="BI16" s="629"/>
      <c r="BJ16" s="625"/>
      <c r="BK16" s="626"/>
      <c r="BL16" s="631"/>
      <c r="BO16" s="631"/>
    </row>
    <row r="17" spans="1:67" ht="14.1" customHeight="1" x14ac:dyDescent="0.25">
      <c r="A17" s="624">
        <v>13</v>
      </c>
      <c r="B17" s="224" t="s">
        <v>26</v>
      </c>
      <c r="C17" s="224">
        <v>3</v>
      </c>
      <c r="D17" s="625">
        <v>1.5</v>
      </c>
      <c r="E17" s="224">
        <v>804</v>
      </c>
      <c r="F17" s="625">
        <v>337.86042250000003</v>
      </c>
      <c r="G17" s="224"/>
      <c r="H17" s="625">
        <v>0</v>
      </c>
      <c r="I17" s="224">
        <v>389</v>
      </c>
      <c r="J17" s="625">
        <v>165.77465059999997</v>
      </c>
      <c r="K17" s="224">
        <v>83</v>
      </c>
      <c r="L17" s="625">
        <v>36.495805799999999</v>
      </c>
      <c r="M17" s="224">
        <v>2828</v>
      </c>
      <c r="N17" s="625">
        <v>619.44017689999987</v>
      </c>
      <c r="O17" s="224">
        <v>1235</v>
      </c>
      <c r="P17" s="626">
        <v>346.79328749999979</v>
      </c>
      <c r="Q17" s="620">
        <v>461</v>
      </c>
      <c r="R17" s="625">
        <v>144.01531320000004</v>
      </c>
      <c r="S17" s="224">
        <v>119</v>
      </c>
      <c r="T17" s="625">
        <v>36.459037099999996</v>
      </c>
      <c r="U17" s="625">
        <f t="shared" si="0"/>
        <v>5922</v>
      </c>
      <c r="V17" s="625">
        <f t="shared" si="0"/>
        <v>1688.3386935999997</v>
      </c>
      <c r="W17" s="563">
        <v>1831</v>
      </c>
      <c r="X17" s="625">
        <v>639.95391900000027</v>
      </c>
      <c r="Y17" s="224">
        <v>1884</v>
      </c>
      <c r="Z17" s="625">
        <v>579.26142410000057</v>
      </c>
      <c r="AA17" s="224">
        <v>549</v>
      </c>
      <c r="AB17" s="626">
        <v>347.52784750000001</v>
      </c>
      <c r="AC17" s="620">
        <v>499</v>
      </c>
      <c r="AD17" s="625">
        <v>317.59102829999983</v>
      </c>
      <c r="AE17" s="625">
        <v>2812</v>
      </c>
      <c r="AF17" s="625">
        <v>592.27389410000001</v>
      </c>
      <c r="AG17" s="224">
        <v>170</v>
      </c>
      <c r="AH17" s="625">
        <v>157.6863664</v>
      </c>
      <c r="AI17" s="224">
        <v>253</v>
      </c>
      <c r="AJ17" s="627">
        <v>144.98337920000006</v>
      </c>
      <c r="AK17" s="224">
        <v>70</v>
      </c>
      <c r="AL17" s="625">
        <v>51.586011599999999</v>
      </c>
      <c r="AM17" s="628">
        <v>8</v>
      </c>
      <c r="AN17" s="625">
        <v>3.9856417</v>
      </c>
      <c r="AO17" s="628">
        <v>8</v>
      </c>
      <c r="AP17" s="625">
        <v>2.8820100000000002</v>
      </c>
      <c r="AQ17" s="628">
        <v>131</v>
      </c>
      <c r="AR17" s="625">
        <v>36.273090500000009</v>
      </c>
      <c r="AS17" s="625">
        <v>211</v>
      </c>
      <c r="AT17" s="625">
        <v>127.24557970000001</v>
      </c>
      <c r="AU17" s="224">
        <v>14</v>
      </c>
      <c r="AV17" s="625">
        <v>4.5444599999999999</v>
      </c>
      <c r="AW17" s="628">
        <v>7688</v>
      </c>
      <c r="AX17" s="625">
        <v>4653.8746135000019</v>
      </c>
      <c r="AY17" s="629"/>
      <c r="AZ17" s="629"/>
      <c r="BA17" s="629"/>
      <c r="BB17" s="629"/>
      <c r="BC17" s="629"/>
      <c r="BD17" s="630"/>
      <c r="BE17" s="629"/>
      <c r="BF17" s="630"/>
      <c r="BG17" s="629"/>
      <c r="BH17" s="629"/>
      <c r="BI17" s="629"/>
      <c r="BJ17" s="625"/>
      <c r="BK17" s="626"/>
      <c r="BL17" s="631"/>
      <c r="BO17" s="631"/>
    </row>
    <row r="18" spans="1:67" ht="14.1" customHeight="1" x14ac:dyDescent="0.25">
      <c r="A18" s="624">
        <v>14</v>
      </c>
      <c r="B18" s="224" t="s">
        <v>798</v>
      </c>
      <c r="C18" s="224"/>
      <c r="D18" s="625">
        <v>0</v>
      </c>
      <c r="E18" s="224">
        <v>564</v>
      </c>
      <c r="F18" s="625">
        <v>248.75169789999998</v>
      </c>
      <c r="G18" s="224">
        <v>313</v>
      </c>
      <c r="H18" s="625">
        <v>142.70771060000001</v>
      </c>
      <c r="I18" s="224">
        <v>180</v>
      </c>
      <c r="J18" s="625">
        <v>81.461791999999988</v>
      </c>
      <c r="K18" s="224">
        <v>74</v>
      </c>
      <c r="L18" s="625">
        <v>32.195439200000003</v>
      </c>
      <c r="M18" s="224">
        <v>1415</v>
      </c>
      <c r="N18" s="625">
        <v>385.05539220000009</v>
      </c>
      <c r="O18" s="224">
        <v>1148</v>
      </c>
      <c r="P18" s="626">
        <v>412.06969680000014</v>
      </c>
      <c r="Q18" s="620">
        <v>130</v>
      </c>
      <c r="R18" s="625">
        <v>47.285018400000006</v>
      </c>
      <c r="S18" s="224">
        <v>71</v>
      </c>
      <c r="T18" s="625">
        <v>27.1000072</v>
      </c>
      <c r="U18" s="625">
        <f t="shared" si="0"/>
        <v>3895</v>
      </c>
      <c r="V18" s="625">
        <f t="shared" si="0"/>
        <v>1376.6267543000001</v>
      </c>
      <c r="W18" s="563">
        <v>1840</v>
      </c>
      <c r="X18" s="625">
        <v>716.11594660000014</v>
      </c>
      <c r="Y18" s="224">
        <v>1924</v>
      </c>
      <c r="Z18" s="625">
        <v>716.78707439999982</v>
      </c>
      <c r="AA18" s="224">
        <v>308</v>
      </c>
      <c r="AB18" s="626">
        <v>218.02299680000004</v>
      </c>
      <c r="AC18" s="620">
        <v>399</v>
      </c>
      <c r="AD18" s="625">
        <v>327.34974290000008</v>
      </c>
      <c r="AE18" s="625">
        <v>1423</v>
      </c>
      <c r="AF18" s="625">
        <v>223.96124539999997</v>
      </c>
      <c r="AG18" s="224">
        <v>231</v>
      </c>
      <c r="AH18" s="625">
        <v>249.33390910000003</v>
      </c>
      <c r="AI18" s="224">
        <v>15</v>
      </c>
      <c r="AJ18" s="627">
        <v>7.3266620000000007</v>
      </c>
      <c r="AK18" s="224">
        <v>68</v>
      </c>
      <c r="AL18" s="625">
        <v>68.553535499999995</v>
      </c>
      <c r="AM18" s="628">
        <v>65</v>
      </c>
      <c r="AN18" s="625">
        <v>29.481518999999999</v>
      </c>
      <c r="AO18" s="628">
        <v>65</v>
      </c>
      <c r="AP18" s="625">
        <v>16.528279000000001</v>
      </c>
      <c r="AQ18" s="628">
        <v>101</v>
      </c>
      <c r="AR18" s="625">
        <v>68.645413499999989</v>
      </c>
      <c r="AS18" s="625">
        <v>251</v>
      </c>
      <c r="AT18" s="625">
        <v>148.44655229999998</v>
      </c>
      <c r="AU18" s="224">
        <v>8</v>
      </c>
      <c r="AV18" s="625">
        <v>2.6727453000000003</v>
      </c>
      <c r="AW18" s="628">
        <v>5175</v>
      </c>
      <c r="AX18" s="625">
        <v>4071.7254435999994</v>
      </c>
      <c r="AY18" s="629"/>
      <c r="AZ18" s="629"/>
      <c r="BA18" s="629"/>
      <c r="BB18" s="629"/>
      <c r="BC18" s="629"/>
      <c r="BD18" s="630"/>
      <c r="BE18" s="629"/>
      <c r="BF18" s="630"/>
      <c r="BG18" s="629"/>
      <c r="BH18" s="629"/>
      <c r="BI18" s="629"/>
      <c r="BJ18" s="625"/>
      <c r="BK18" s="626"/>
      <c r="BL18" s="631"/>
      <c r="BO18" s="631"/>
    </row>
    <row r="19" spans="1:67" ht="14.1" customHeight="1" x14ac:dyDescent="0.25">
      <c r="A19" s="624">
        <v>15</v>
      </c>
      <c r="B19" s="224" t="s">
        <v>351</v>
      </c>
      <c r="C19" s="224"/>
      <c r="D19" s="625">
        <v>0</v>
      </c>
      <c r="E19" s="224">
        <v>80</v>
      </c>
      <c r="F19" s="625">
        <v>34.720552900000001</v>
      </c>
      <c r="G19" s="224">
        <v>70</v>
      </c>
      <c r="H19" s="625">
        <v>28.006021100000002</v>
      </c>
      <c r="I19" s="224">
        <v>276</v>
      </c>
      <c r="J19" s="625">
        <v>121.09115769999998</v>
      </c>
      <c r="K19" s="224">
        <v>198</v>
      </c>
      <c r="L19" s="625">
        <v>85.24350050000001</v>
      </c>
      <c r="M19" s="224">
        <v>1816</v>
      </c>
      <c r="N19" s="625">
        <v>472.75655560000001</v>
      </c>
      <c r="O19" s="224">
        <v>1358</v>
      </c>
      <c r="P19" s="626">
        <v>453.88080460000026</v>
      </c>
      <c r="Q19" s="620">
        <v>286</v>
      </c>
      <c r="R19" s="625">
        <v>89.987346999999986</v>
      </c>
      <c r="S19" s="224">
        <v>99</v>
      </c>
      <c r="T19" s="625">
        <v>25.421875099999998</v>
      </c>
      <c r="U19" s="625">
        <f t="shared" si="0"/>
        <v>4183</v>
      </c>
      <c r="V19" s="625">
        <f t="shared" si="0"/>
        <v>1311.1078145000001</v>
      </c>
      <c r="W19" s="563">
        <v>1013</v>
      </c>
      <c r="X19" s="625">
        <v>402.76905000000005</v>
      </c>
      <c r="Y19" s="224">
        <v>1884</v>
      </c>
      <c r="Z19" s="625">
        <v>1052.7352554999993</v>
      </c>
      <c r="AA19" s="224">
        <v>144</v>
      </c>
      <c r="AB19" s="626">
        <v>111.47889699999998</v>
      </c>
      <c r="AC19" s="620">
        <v>214</v>
      </c>
      <c r="AD19" s="625">
        <v>138.37297020000005</v>
      </c>
      <c r="AE19" s="625">
        <v>1105</v>
      </c>
      <c r="AF19" s="625">
        <v>230.66792090000001</v>
      </c>
      <c r="AG19" s="224">
        <v>79</v>
      </c>
      <c r="AH19" s="625">
        <v>80.616343200000003</v>
      </c>
      <c r="AI19" s="224">
        <v>21</v>
      </c>
      <c r="AJ19" s="627">
        <v>14.137624199999999</v>
      </c>
      <c r="AK19" s="224">
        <v>57</v>
      </c>
      <c r="AL19" s="625">
        <v>42.956076899999992</v>
      </c>
      <c r="AM19" s="628">
        <v>101</v>
      </c>
      <c r="AN19" s="625">
        <v>26.595761800000002</v>
      </c>
      <c r="AO19" s="628">
        <v>101</v>
      </c>
      <c r="AP19" s="625">
        <v>0.60182999999999998</v>
      </c>
      <c r="AQ19" s="628"/>
      <c r="AR19" s="625"/>
      <c r="AS19" s="625">
        <v>37</v>
      </c>
      <c r="AT19" s="625">
        <v>27.984251399999998</v>
      </c>
      <c r="AU19" s="224">
        <v>4</v>
      </c>
      <c r="AV19" s="625">
        <v>2.7583199999999999</v>
      </c>
      <c r="AW19" s="628">
        <v>4739</v>
      </c>
      <c r="AX19" s="625">
        <v>3416.1863537999998</v>
      </c>
      <c r="AY19" s="629"/>
      <c r="AZ19" s="629"/>
      <c r="BA19" s="629"/>
      <c r="BB19" s="629"/>
      <c r="BC19" s="629"/>
      <c r="BD19" s="630"/>
      <c r="BE19" s="629"/>
      <c r="BF19" s="630"/>
      <c r="BG19" s="629"/>
      <c r="BH19" s="629"/>
      <c r="BI19" s="629"/>
      <c r="BJ19" s="625"/>
      <c r="BK19" s="626"/>
      <c r="BL19" s="631"/>
      <c r="BO19" s="631"/>
    </row>
    <row r="20" spans="1:67" ht="14.1" customHeight="1" x14ac:dyDescent="0.25">
      <c r="A20" s="624">
        <v>16</v>
      </c>
      <c r="B20" s="224" t="s">
        <v>799</v>
      </c>
      <c r="C20" s="224">
        <v>2</v>
      </c>
      <c r="D20" s="625">
        <v>1</v>
      </c>
      <c r="E20" s="224">
        <v>132</v>
      </c>
      <c r="F20" s="625">
        <v>60.545677599999998</v>
      </c>
      <c r="G20" s="224">
        <v>66</v>
      </c>
      <c r="H20" s="625">
        <v>32.222422299999998</v>
      </c>
      <c r="I20" s="224">
        <v>396</v>
      </c>
      <c r="J20" s="625">
        <v>185.76532930000005</v>
      </c>
      <c r="K20" s="224">
        <v>75</v>
      </c>
      <c r="L20" s="625">
        <v>34.609353499999997</v>
      </c>
      <c r="M20" s="224">
        <v>1555</v>
      </c>
      <c r="N20" s="625">
        <v>358.5192174000004</v>
      </c>
      <c r="O20" s="224">
        <v>1854</v>
      </c>
      <c r="P20" s="626">
        <v>571.6006299999998</v>
      </c>
      <c r="Q20" s="620">
        <v>148</v>
      </c>
      <c r="R20" s="625">
        <v>43.317199399999993</v>
      </c>
      <c r="S20" s="224">
        <v>84</v>
      </c>
      <c r="T20" s="625">
        <v>24.503646100000005</v>
      </c>
      <c r="U20" s="625">
        <f t="shared" si="0"/>
        <v>4312</v>
      </c>
      <c r="V20" s="625">
        <f t="shared" si="0"/>
        <v>1312.0834756000002</v>
      </c>
      <c r="W20" s="563">
        <v>1382</v>
      </c>
      <c r="X20" s="625">
        <v>627.60319690000028</v>
      </c>
      <c r="Y20" s="224">
        <v>1411</v>
      </c>
      <c r="Z20" s="625">
        <v>962.02664590000052</v>
      </c>
      <c r="AA20" s="224">
        <v>118</v>
      </c>
      <c r="AB20" s="626">
        <v>130.23975709999999</v>
      </c>
      <c r="AC20" s="620">
        <v>93</v>
      </c>
      <c r="AD20" s="625">
        <v>105.17399750000003</v>
      </c>
      <c r="AE20" s="625"/>
      <c r="AF20" s="625">
        <v>0</v>
      </c>
      <c r="AG20" s="224">
        <v>111</v>
      </c>
      <c r="AH20" s="625">
        <v>36.750071600000005</v>
      </c>
      <c r="AI20" s="224">
        <v>66</v>
      </c>
      <c r="AJ20" s="627">
        <v>73.120134800000002</v>
      </c>
      <c r="AK20" s="224">
        <v>208</v>
      </c>
      <c r="AL20" s="625">
        <v>61.350997600000007</v>
      </c>
      <c r="AM20" s="628">
        <v>39</v>
      </c>
      <c r="AN20" s="625">
        <v>33.4221991</v>
      </c>
      <c r="AO20" s="628">
        <v>39</v>
      </c>
      <c r="AP20" s="625">
        <v>20.045284699999996</v>
      </c>
      <c r="AQ20" s="628">
        <v>20</v>
      </c>
      <c r="AR20" s="625">
        <v>11.129575000000001</v>
      </c>
      <c r="AS20" s="625">
        <v>102</v>
      </c>
      <c r="AT20" s="625">
        <v>26.738045</v>
      </c>
      <c r="AU20" s="224">
        <v>51</v>
      </c>
      <c r="AV20" s="625">
        <v>11.826636700000002</v>
      </c>
      <c r="AW20" s="628">
        <v>5061</v>
      </c>
      <c r="AX20" s="625">
        <v>3366.9582434000013</v>
      </c>
      <c r="AY20" s="629"/>
      <c r="AZ20" s="629"/>
      <c r="BA20" s="629"/>
      <c r="BB20" s="629"/>
      <c r="BC20" s="629"/>
      <c r="BD20" s="630"/>
      <c r="BE20" s="629"/>
      <c r="BF20" s="630"/>
      <c r="BG20" s="629"/>
      <c r="BH20" s="629"/>
      <c r="BI20" s="629"/>
      <c r="BJ20" s="625"/>
      <c r="BK20" s="626"/>
      <c r="BL20" s="631"/>
      <c r="BO20" s="631"/>
    </row>
    <row r="21" spans="1:67" ht="14.1" customHeight="1" x14ac:dyDescent="0.25">
      <c r="A21" s="624">
        <v>17</v>
      </c>
      <c r="B21" s="224" t="s">
        <v>800</v>
      </c>
      <c r="C21" s="224">
        <v>1</v>
      </c>
      <c r="D21" s="625">
        <v>0.229602</v>
      </c>
      <c r="E21" s="224">
        <v>525</v>
      </c>
      <c r="F21" s="625">
        <v>239.00097510000001</v>
      </c>
      <c r="G21" s="224">
        <v>251</v>
      </c>
      <c r="H21" s="625">
        <v>117.59340300000002</v>
      </c>
      <c r="I21" s="224">
        <v>5</v>
      </c>
      <c r="J21" s="625">
        <v>0.33654400000000001</v>
      </c>
      <c r="K21" s="224"/>
      <c r="L21" s="625">
        <v>0</v>
      </c>
      <c r="M21" s="224">
        <v>1683</v>
      </c>
      <c r="N21" s="625">
        <v>422.34393209999979</v>
      </c>
      <c r="O21" s="224">
        <v>1025</v>
      </c>
      <c r="P21" s="626">
        <v>328.25159430000014</v>
      </c>
      <c r="Q21" s="620">
        <v>165</v>
      </c>
      <c r="R21" s="625">
        <v>47.389347699999995</v>
      </c>
      <c r="S21" s="224">
        <v>72</v>
      </c>
      <c r="T21" s="625">
        <v>18.579408999999998</v>
      </c>
      <c r="U21" s="625">
        <f t="shared" si="0"/>
        <v>3727</v>
      </c>
      <c r="V21" s="625">
        <f t="shared" si="0"/>
        <v>1173.7248071999998</v>
      </c>
      <c r="W21" s="563">
        <v>1246</v>
      </c>
      <c r="X21" s="625">
        <v>570.24724629999992</v>
      </c>
      <c r="Y21" s="625"/>
      <c r="Z21" s="625"/>
      <c r="AA21" s="625"/>
      <c r="AB21" s="626"/>
      <c r="AC21" s="632"/>
      <c r="AD21" s="625">
        <v>0</v>
      </c>
      <c r="AE21" s="625"/>
      <c r="AF21" s="625">
        <v>0</v>
      </c>
      <c r="AG21" s="224">
        <v>222</v>
      </c>
      <c r="AH21" s="625">
        <v>258.27164260000001</v>
      </c>
      <c r="AI21" s="625"/>
      <c r="AJ21" s="627"/>
      <c r="AK21" s="224">
        <v>8</v>
      </c>
      <c r="AL21" s="625">
        <v>8.5548884000000012</v>
      </c>
      <c r="AM21" s="628"/>
      <c r="AN21" s="625"/>
      <c r="AO21" s="628"/>
      <c r="AP21" s="625"/>
      <c r="AQ21" s="628"/>
      <c r="AR21" s="625"/>
      <c r="AS21" s="625">
        <v>378</v>
      </c>
      <c r="AT21" s="625">
        <v>101.54891369999999</v>
      </c>
      <c r="AU21" s="224">
        <v>30</v>
      </c>
      <c r="AV21" s="625">
        <v>8.75</v>
      </c>
      <c r="AW21" s="628">
        <v>4365</v>
      </c>
      <c r="AX21" s="625">
        <v>2121.0974981999998</v>
      </c>
      <c r="AY21" s="629"/>
      <c r="AZ21" s="629"/>
      <c r="BA21" s="629"/>
      <c r="BB21" s="629"/>
      <c r="BC21" s="629"/>
      <c r="BD21" s="630"/>
      <c r="BE21" s="629"/>
      <c r="BF21" s="630"/>
      <c r="BG21" s="629"/>
      <c r="BH21" s="629"/>
      <c r="BI21" s="629"/>
      <c r="BJ21" s="625"/>
      <c r="BK21" s="626"/>
      <c r="BL21" s="631"/>
      <c r="BO21" s="631"/>
    </row>
    <row r="22" spans="1:67" ht="14.1" customHeight="1" x14ac:dyDescent="0.25">
      <c r="A22" s="624">
        <v>18</v>
      </c>
      <c r="B22" s="224" t="s">
        <v>801</v>
      </c>
      <c r="C22" s="224"/>
      <c r="D22" s="625">
        <v>0</v>
      </c>
      <c r="E22" s="224">
        <v>922</v>
      </c>
      <c r="F22" s="625">
        <v>396.70305950000005</v>
      </c>
      <c r="G22" s="224"/>
      <c r="H22" s="625">
        <v>0</v>
      </c>
      <c r="I22" s="224">
        <v>106</v>
      </c>
      <c r="J22" s="625">
        <v>47.815911200000002</v>
      </c>
      <c r="K22" s="224">
        <v>178</v>
      </c>
      <c r="L22" s="625">
        <v>77.111872500000004</v>
      </c>
      <c r="M22" s="224">
        <v>511</v>
      </c>
      <c r="N22" s="625">
        <v>225.74317190000005</v>
      </c>
      <c r="O22" s="224">
        <v>755</v>
      </c>
      <c r="P22" s="626">
        <v>318.64002120000015</v>
      </c>
      <c r="Q22" s="620">
        <v>122</v>
      </c>
      <c r="R22" s="625">
        <v>50.718270199999992</v>
      </c>
      <c r="S22" s="224">
        <v>37</v>
      </c>
      <c r="T22" s="625">
        <v>14.283707500000002</v>
      </c>
      <c r="U22" s="625">
        <f t="shared" si="0"/>
        <v>2631</v>
      </c>
      <c r="V22" s="625">
        <f t="shared" si="0"/>
        <v>1131.0160140000003</v>
      </c>
      <c r="W22" s="563">
        <v>1590</v>
      </c>
      <c r="X22" s="625">
        <v>563.73015820000023</v>
      </c>
      <c r="Y22" s="224">
        <v>1481</v>
      </c>
      <c r="Z22" s="625">
        <v>403.67594369999983</v>
      </c>
      <c r="AA22" s="224">
        <v>109</v>
      </c>
      <c r="AB22" s="626">
        <v>100.967367</v>
      </c>
      <c r="AC22" s="620">
        <v>157</v>
      </c>
      <c r="AD22" s="625">
        <v>121.2428386</v>
      </c>
      <c r="AE22" s="625">
        <v>592</v>
      </c>
      <c r="AF22" s="625">
        <v>116.85524129999999</v>
      </c>
      <c r="AG22" s="224">
        <v>35</v>
      </c>
      <c r="AH22" s="625">
        <v>36.695755200000001</v>
      </c>
      <c r="AI22" s="625"/>
      <c r="AJ22" s="627"/>
      <c r="AK22" s="224">
        <v>15</v>
      </c>
      <c r="AL22" s="625">
        <v>19.348022800000003</v>
      </c>
      <c r="AM22" s="628"/>
      <c r="AN22" s="625"/>
      <c r="AO22" s="628"/>
      <c r="AP22" s="625"/>
      <c r="AQ22" s="628">
        <v>222</v>
      </c>
      <c r="AR22" s="625">
        <v>114.31373489999999</v>
      </c>
      <c r="AS22" s="625">
        <v>118</v>
      </c>
      <c r="AT22" s="625">
        <v>134.75208540000003</v>
      </c>
      <c r="AU22" s="224">
        <v>50</v>
      </c>
      <c r="AV22" s="625">
        <v>38.867988300000007</v>
      </c>
      <c r="AW22" s="628">
        <v>3115</v>
      </c>
      <c r="AX22" s="625">
        <v>2667.1514145000006</v>
      </c>
      <c r="AY22" s="629"/>
      <c r="AZ22" s="629"/>
      <c r="BA22" s="629"/>
      <c r="BB22" s="629"/>
      <c r="BC22" s="629"/>
      <c r="BD22" s="630"/>
      <c r="BE22" s="629"/>
      <c r="BF22" s="630"/>
      <c r="BG22" s="629"/>
      <c r="BH22" s="629"/>
      <c r="BI22" s="629"/>
      <c r="BJ22" s="625"/>
      <c r="BK22" s="626"/>
      <c r="BL22" s="631"/>
      <c r="BO22" s="631"/>
    </row>
    <row r="23" spans="1:67" ht="14.1" customHeight="1" x14ac:dyDescent="0.25">
      <c r="A23" s="624">
        <v>19</v>
      </c>
      <c r="B23" s="224" t="s">
        <v>267</v>
      </c>
      <c r="C23" s="224"/>
      <c r="D23" s="625">
        <v>0</v>
      </c>
      <c r="E23" s="224">
        <v>161</v>
      </c>
      <c r="F23" s="625">
        <v>73.639920600000011</v>
      </c>
      <c r="G23" s="224"/>
      <c r="H23" s="625">
        <v>0</v>
      </c>
      <c r="I23" s="224">
        <v>501</v>
      </c>
      <c r="J23" s="625">
        <v>219.76477989999995</v>
      </c>
      <c r="K23" s="224">
        <v>210</v>
      </c>
      <c r="L23" s="625">
        <v>84.287843500000008</v>
      </c>
      <c r="M23" s="224">
        <v>681</v>
      </c>
      <c r="N23" s="625">
        <v>185.73151449999995</v>
      </c>
      <c r="O23" s="224">
        <v>420</v>
      </c>
      <c r="P23" s="626">
        <v>156.37646380000001</v>
      </c>
      <c r="Q23" s="620">
        <v>115</v>
      </c>
      <c r="R23" s="625">
        <v>45.845873900000008</v>
      </c>
      <c r="S23" s="224">
        <v>30</v>
      </c>
      <c r="T23" s="625">
        <v>9.5865974000000005</v>
      </c>
      <c r="U23" s="625">
        <f t="shared" si="0"/>
        <v>2118</v>
      </c>
      <c r="V23" s="625">
        <f t="shared" si="0"/>
        <v>775.23299359999999</v>
      </c>
      <c r="W23" s="563">
        <v>1204</v>
      </c>
      <c r="X23" s="625">
        <v>436.25560520000005</v>
      </c>
      <c r="Y23" s="224">
        <v>1312</v>
      </c>
      <c r="Z23" s="625">
        <v>436.26019379999997</v>
      </c>
      <c r="AA23" s="224">
        <v>86</v>
      </c>
      <c r="AB23" s="626">
        <v>71.701523200000025</v>
      </c>
      <c r="AC23" s="620">
        <v>439</v>
      </c>
      <c r="AD23" s="625">
        <v>306.65778370000004</v>
      </c>
      <c r="AE23" s="625">
        <v>731</v>
      </c>
      <c r="AF23" s="625">
        <v>151.56025249999999</v>
      </c>
      <c r="AG23" s="224">
        <v>223</v>
      </c>
      <c r="AH23" s="625">
        <v>283.3381526</v>
      </c>
      <c r="AI23" s="625"/>
      <c r="AJ23" s="627"/>
      <c r="AK23" s="224">
        <v>113</v>
      </c>
      <c r="AL23" s="625">
        <v>133.35436069999997</v>
      </c>
      <c r="AM23" s="628">
        <v>75</v>
      </c>
      <c r="AN23" s="625">
        <v>48.991607999999999</v>
      </c>
      <c r="AO23" s="628">
        <v>75</v>
      </c>
      <c r="AP23" s="625">
        <v>4.5093190999999999</v>
      </c>
      <c r="AQ23" s="628">
        <v>16</v>
      </c>
      <c r="AR23" s="625">
        <v>6.3026960999999995</v>
      </c>
      <c r="AS23" s="625">
        <v>83</v>
      </c>
      <c r="AT23" s="625">
        <v>97.929879999999997</v>
      </c>
      <c r="AU23" s="224">
        <v>6</v>
      </c>
      <c r="AV23" s="625">
        <v>5.4203827000000002</v>
      </c>
      <c r="AW23" s="628">
        <v>3068</v>
      </c>
      <c r="AX23" s="625">
        <v>2702.2204471000005</v>
      </c>
      <c r="AY23" s="629"/>
      <c r="AZ23" s="629"/>
      <c r="BA23" s="629"/>
      <c r="BB23" s="629"/>
      <c r="BC23" s="629"/>
      <c r="BD23" s="630"/>
      <c r="BE23" s="629"/>
      <c r="BF23" s="630"/>
      <c r="BG23" s="629"/>
      <c r="BH23" s="629"/>
      <c r="BI23" s="629"/>
      <c r="BJ23" s="625"/>
      <c r="BK23" s="626"/>
      <c r="BL23" s="631"/>
      <c r="BO23" s="631"/>
    </row>
    <row r="24" spans="1:67" ht="14.1" customHeight="1" x14ac:dyDescent="0.25">
      <c r="A24" s="624">
        <v>20</v>
      </c>
      <c r="B24" s="224" t="s">
        <v>802</v>
      </c>
      <c r="C24" s="224"/>
      <c r="D24" s="625">
        <v>0</v>
      </c>
      <c r="E24" s="224">
        <v>317</v>
      </c>
      <c r="F24" s="625">
        <v>143.23319379999998</v>
      </c>
      <c r="G24" s="224">
        <v>333</v>
      </c>
      <c r="H24" s="625">
        <v>153.43126949999996</v>
      </c>
      <c r="I24" s="224"/>
      <c r="J24" s="625">
        <v>0</v>
      </c>
      <c r="K24" s="224"/>
      <c r="L24" s="625">
        <v>0</v>
      </c>
      <c r="M24" s="224">
        <v>772</v>
      </c>
      <c r="N24" s="625">
        <v>183.65688709999992</v>
      </c>
      <c r="O24" s="224">
        <v>264</v>
      </c>
      <c r="P24" s="626">
        <v>84.147889899999981</v>
      </c>
      <c r="Q24" s="620">
        <v>124</v>
      </c>
      <c r="R24" s="625">
        <v>41.710765399999993</v>
      </c>
      <c r="S24" s="224">
        <v>11</v>
      </c>
      <c r="T24" s="625">
        <v>3.25</v>
      </c>
      <c r="U24" s="625">
        <f t="shared" si="0"/>
        <v>1821</v>
      </c>
      <c r="V24" s="625">
        <f t="shared" si="0"/>
        <v>609.43000569999992</v>
      </c>
      <c r="W24" s="563">
        <v>796</v>
      </c>
      <c r="X24" s="625">
        <v>341.27977959999998</v>
      </c>
      <c r="Y24" s="224">
        <v>817</v>
      </c>
      <c r="Z24" s="625">
        <v>388.06751149999997</v>
      </c>
      <c r="AA24" s="224">
        <v>60</v>
      </c>
      <c r="AB24" s="626">
        <v>44.781648099999998</v>
      </c>
      <c r="AC24" s="620">
        <v>184</v>
      </c>
      <c r="AD24" s="625">
        <v>237.02332770000004</v>
      </c>
      <c r="AE24" s="625">
        <v>693</v>
      </c>
      <c r="AF24" s="625">
        <v>158.99076440000002</v>
      </c>
      <c r="AG24" s="224">
        <v>106</v>
      </c>
      <c r="AH24" s="625">
        <v>107.01605289999999</v>
      </c>
      <c r="AI24" s="224">
        <v>17</v>
      </c>
      <c r="AJ24" s="627">
        <v>7.0386466000000008</v>
      </c>
      <c r="AK24" s="224">
        <v>11</v>
      </c>
      <c r="AL24" s="625">
        <v>6.9842755000000007</v>
      </c>
      <c r="AM24" s="628">
        <v>10</v>
      </c>
      <c r="AN24" s="625">
        <v>3.4782396000000002</v>
      </c>
      <c r="AO24" s="628"/>
      <c r="AP24" s="625"/>
      <c r="AQ24" s="628"/>
      <c r="AR24" s="625"/>
      <c r="AS24" s="224">
        <v>81</v>
      </c>
      <c r="AT24" s="625">
        <v>74.197742399999996</v>
      </c>
      <c r="AU24" s="224">
        <v>38</v>
      </c>
      <c r="AV24" s="625">
        <v>21.851507900000001</v>
      </c>
      <c r="AW24" s="628">
        <v>2318</v>
      </c>
      <c r="AX24" s="625">
        <v>1996.6612622999996</v>
      </c>
      <c r="AY24" s="629"/>
      <c r="AZ24" s="629"/>
      <c r="BA24" s="629"/>
      <c r="BB24" s="629"/>
      <c r="BC24" s="629"/>
      <c r="BD24" s="630"/>
      <c r="BE24" s="629"/>
      <c r="BF24" s="630"/>
      <c r="BG24" s="629"/>
      <c r="BH24" s="629"/>
      <c r="BI24" s="629"/>
      <c r="BJ24" s="625"/>
      <c r="BK24" s="626"/>
      <c r="BL24" s="631"/>
      <c r="BO24" s="631"/>
    </row>
    <row r="25" spans="1:67" ht="14.1" customHeight="1" x14ac:dyDescent="0.25">
      <c r="A25" s="624">
        <v>21</v>
      </c>
      <c r="B25" s="224" t="s">
        <v>803</v>
      </c>
      <c r="C25" s="224"/>
      <c r="D25" s="625">
        <v>0</v>
      </c>
      <c r="E25" s="224">
        <v>167</v>
      </c>
      <c r="F25" s="625">
        <v>74.751930000000002</v>
      </c>
      <c r="G25" s="224">
        <v>122</v>
      </c>
      <c r="H25" s="625">
        <v>56.720203799999979</v>
      </c>
      <c r="I25" s="224"/>
      <c r="J25" s="625">
        <v>0</v>
      </c>
      <c r="K25" s="224"/>
      <c r="L25" s="625">
        <v>0</v>
      </c>
      <c r="M25" s="224">
        <v>848</v>
      </c>
      <c r="N25" s="625">
        <v>195.11869110000001</v>
      </c>
      <c r="O25" s="224">
        <v>531</v>
      </c>
      <c r="P25" s="626">
        <v>146.76446270000005</v>
      </c>
      <c r="Q25" s="620">
        <v>57</v>
      </c>
      <c r="R25" s="625">
        <v>21.0063037</v>
      </c>
      <c r="S25" s="224">
        <v>7</v>
      </c>
      <c r="T25" s="625">
        <v>2.75</v>
      </c>
      <c r="U25" s="625">
        <f t="shared" si="0"/>
        <v>1732</v>
      </c>
      <c r="V25" s="625">
        <f t="shared" si="0"/>
        <v>497.1115913000001</v>
      </c>
      <c r="W25" s="563">
        <v>379</v>
      </c>
      <c r="X25" s="625">
        <v>159.86434870000005</v>
      </c>
      <c r="Y25" s="224">
        <v>463</v>
      </c>
      <c r="Z25" s="625">
        <v>234.84595470000002</v>
      </c>
      <c r="AA25" s="224">
        <v>15</v>
      </c>
      <c r="AB25" s="626">
        <v>12.8161007</v>
      </c>
      <c r="AC25" s="620">
        <v>177</v>
      </c>
      <c r="AD25" s="625">
        <v>133.7027813</v>
      </c>
      <c r="AE25" s="625">
        <v>451</v>
      </c>
      <c r="AF25" s="625">
        <v>74.44308079999999</v>
      </c>
      <c r="AG25" s="224">
        <v>42</v>
      </c>
      <c r="AH25" s="625">
        <v>58.229169800000001</v>
      </c>
      <c r="AI25" s="625"/>
      <c r="AJ25" s="627"/>
      <c r="AK25" s="224">
        <v>9</v>
      </c>
      <c r="AL25" s="625">
        <v>5.75</v>
      </c>
      <c r="AM25" s="628"/>
      <c r="AN25" s="625"/>
      <c r="AO25" s="628"/>
      <c r="AP25" s="625"/>
      <c r="AQ25" s="628">
        <v>20</v>
      </c>
      <c r="AR25" s="625">
        <v>10.581287</v>
      </c>
      <c r="AS25" s="224">
        <v>44</v>
      </c>
      <c r="AT25" s="625">
        <v>17.589381899999999</v>
      </c>
      <c r="AU25" s="625"/>
      <c r="AV25" s="625"/>
      <c r="AW25" s="628">
        <v>2019</v>
      </c>
      <c r="AX25" s="625">
        <v>1194.3524092</v>
      </c>
      <c r="AY25" s="629"/>
      <c r="AZ25" s="629"/>
      <c r="BA25" s="629"/>
      <c r="BB25" s="629"/>
      <c r="BC25" s="629"/>
      <c r="BD25" s="630"/>
      <c r="BE25" s="629"/>
      <c r="BF25" s="630"/>
      <c r="BG25" s="629"/>
      <c r="BH25" s="629"/>
      <c r="BI25" s="629"/>
      <c r="BJ25" s="625"/>
      <c r="BK25" s="626"/>
      <c r="BL25" s="631"/>
      <c r="BO25" s="631"/>
    </row>
    <row r="26" spans="1:67" ht="14.1" customHeight="1" x14ac:dyDescent="0.25">
      <c r="A26" s="624">
        <v>22</v>
      </c>
      <c r="B26" s="224" t="s">
        <v>804</v>
      </c>
      <c r="C26" s="224"/>
      <c r="D26" s="625">
        <v>0</v>
      </c>
      <c r="E26" s="224">
        <v>13</v>
      </c>
      <c r="F26" s="625">
        <v>6.3405199999999997</v>
      </c>
      <c r="G26" s="224">
        <v>7</v>
      </c>
      <c r="H26" s="625">
        <v>1.9320885999999999</v>
      </c>
      <c r="I26" s="224">
        <v>131</v>
      </c>
      <c r="J26" s="625">
        <v>61.045670699999995</v>
      </c>
      <c r="K26" s="224">
        <v>28</v>
      </c>
      <c r="L26" s="625">
        <v>12.506433700000001</v>
      </c>
      <c r="M26" s="224">
        <v>241</v>
      </c>
      <c r="N26" s="625">
        <v>63.639121800000005</v>
      </c>
      <c r="O26" s="224">
        <v>133</v>
      </c>
      <c r="P26" s="626">
        <v>44.531607999999999</v>
      </c>
      <c r="Q26" s="620">
        <v>37</v>
      </c>
      <c r="R26" s="625">
        <v>13.8225868</v>
      </c>
      <c r="S26" s="224">
        <v>33</v>
      </c>
      <c r="T26" s="625">
        <v>11.656106800000002</v>
      </c>
      <c r="U26" s="625">
        <f t="shared" si="0"/>
        <v>623</v>
      </c>
      <c r="V26" s="625">
        <f t="shared" si="0"/>
        <v>215.47413640000002</v>
      </c>
      <c r="W26" s="563">
        <v>270</v>
      </c>
      <c r="X26" s="625">
        <v>119.05126559999999</v>
      </c>
      <c r="Y26" s="224">
        <v>306</v>
      </c>
      <c r="Z26" s="625">
        <v>197.44514409999999</v>
      </c>
      <c r="AA26" s="224">
        <v>57</v>
      </c>
      <c r="AB26" s="626">
        <v>66.377098200000006</v>
      </c>
      <c r="AC26" s="620">
        <v>77</v>
      </c>
      <c r="AD26" s="625">
        <v>100.91733929999999</v>
      </c>
      <c r="AE26" s="625">
        <v>366</v>
      </c>
      <c r="AF26" s="625">
        <v>47.157532800000006</v>
      </c>
      <c r="AG26" s="224">
        <v>37</v>
      </c>
      <c r="AH26" s="625">
        <v>46.679232199999994</v>
      </c>
      <c r="AI26" s="224">
        <v>5</v>
      </c>
      <c r="AJ26" s="627">
        <v>2.3067419</v>
      </c>
      <c r="AK26" s="224">
        <v>30</v>
      </c>
      <c r="AL26" s="625">
        <v>38.883849699999999</v>
      </c>
      <c r="AM26" s="628">
        <v>13</v>
      </c>
      <c r="AN26" s="625">
        <v>7.9113333000000008</v>
      </c>
      <c r="AO26" s="628">
        <v>13</v>
      </c>
      <c r="AP26" s="625">
        <v>0.25</v>
      </c>
      <c r="AQ26" s="628"/>
      <c r="AR26" s="625"/>
      <c r="AS26" s="224">
        <v>10</v>
      </c>
      <c r="AT26" s="625">
        <v>13.2684151</v>
      </c>
      <c r="AU26" s="224">
        <v>1</v>
      </c>
      <c r="AV26" s="625">
        <v>1.5</v>
      </c>
      <c r="AW26" s="628">
        <v>840</v>
      </c>
      <c r="AX26" s="625">
        <v>849.31075529999998</v>
      </c>
      <c r="AY26" s="629"/>
      <c r="AZ26" s="629"/>
      <c r="BA26" s="629"/>
      <c r="BB26" s="629"/>
      <c r="BC26" s="629"/>
      <c r="BD26" s="630"/>
      <c r="BE26" s="629"/>
      <c r="BF26" s="630"/>
      <c r="BG26" s="629"/>
      <c r="BH26" s="629"/>
      <c r="BI26" s="629"/>
      <c r="BJ26" s="625"/>
      <c r="BK26" s="626"/>
      <c r="BL26" s="631"/>
      <c r="BO26" s="631"/>
    </row>
    <row r="27" spans="1:67" ht="14.1" customHeight="1" x14ac:dyDescent="0.25">
      <c r="A27" s="624">
        <v>23</v>
      </c>
      <c r="B27" s="224" t="s">
        <v>805</v>
      </c>
      <c r="C27" s="224">
        <v>6</v>
      </c>
      <c r="D27" s="625">
        <v>2.5454378000000002</v>
      </c>
      <c r="E27" s="224">
        <v>67</v>
      </c>
      <c r="F27" s="625">
        <v>14.8229147</v>
      </c>
      <c r="G27" s="224">
        <v>115</v>
      </c>
      <c r="H27" s="625">
        <v>29.419487800000002</v>
      </c>
      <c r="I27" s="224"/>
      <c r="J27" s="625">
        <v>0</v>
      </c>
      <c r="K27" s="224"/>
      <c r="L27" s="625">
        <v>0</v>
      </c>
      <c r="M27" s="224">
        <v>278</v>
      </c>
      <c r="N27" s="625">
        <v>37.851775100000005</v>
      </c>
      <c r="O27" s="224">
        <v>103</v>
      </c>
      <c r="P27" s="626">
        <v>18.0528309</v>
      </c>
      <c r="Q27" s="620">
        <v>17</v>
      </c>
      <c r="R27" s="625">
        <v>2.7188423999999998</v>
      </c>
      <c r="S27" s="224">
        <v>15</v>
      </c>
      <c r="T27" s="625">
        <v>3.2249525000000001</v>
      </c>
      <c r="U27" s="625">
        <f t="shared" si="0"/>
        <v>601</v>
      </c>
      <c r="V27" s="625">
        <f t="shared" si="0"/>
        <v>108.6362412</v>
      </c>
      <c r="W27" s="563">
        <v>259</v>
      </c>
      <c r="X27" s="625">
        <v>61.522247999999962</v>
      </c>
      <c r="Y27" s="224">
        <v>269</v>
      </c>
      <c r="Z27" s="625">
        <v>89.695485899999994</v>
      </c>
      <c r="AA27" s="625"/>
      <c r="AB27" s="626"/>
      <c r="AC27" s="620">
        <v>32</v>
      </c>
      <c r="AD27" s="625">
        <v>18.216697800000002</v>
      </c>
      <c r="AE27" s="625">
        <v>251</v>
      </c>
      <c r="AF27" s="625">
        <v>37.3756092</v>
      </c>
      <c r="AG27" s="224">
        <v>17</v>
      </c>
      <c r="AH27" s="625">
        <v>12.9533</v>
      </c>
      <c r="AI27" s="625"/>
      <c r="AJ27" s="627"/>
      <c r="AK27" s="224">
        <v>13</v>
      </c>
      <c r="AL27" s="625">
        <v>4.58162</v>
      </c>
      <c r="AM27" s="628"/>
      <c r="AN27" s="625"/>
      <c r="AO27" s="628"/>
      <c r="AP27" s="625"/>
      <c r="AQ27" s="628"/>
      <c r="AR27" s="625"/>
      <c r="AS27" s="224">
        <v>16</v>
      </c>
      <c r="AT27" s="625">
        <v>5.8871199999999995</v>
      </c>
      <c r="AU27" s="224">
        <v>1</v>
      </c>
      <c r="AV27" s="625">
        <v>1.5</v>
      </c>
      <c r="AW27" s="628">
        <v>680</v>
      </c>
      <c r="AX27" s="625">
        <v>340.36832209999994</v>
      </c>
      <c r="AY27" s="629"/>
      <c r="AZ27" s="629"/>
      <c r="BA27" s="629"/>
      <c r="BB27" s="629"/>
      <c r="BC27" s="629"/>
      <c r="BD27" s="630"/>
      <c r="BE27" s="629"/>
      <c r="BF27" s="630"/>
      <c r="BG27" s="629"/>
      <c r="BH27" s="629"/>
      <c r="BI27" s="629"/>
      <c r="BJ27" s="625"/>
      <c r="BK27" s="626"/>
      <c r="BL27" s="631"/>
      <c r="BO27" s="631"/>
    </row>
    <row r="28" spans="1:67" ht="14.1" customHeight="1" x14ac:dyDescent="0.25">
      <c r="A28" s="624">
        <v>24</v>
      </c>
      <c r="B28" s="224" t="s">
        <v>806</v>
      </c>
      <c r="C28" s="224"/>
      <c r="D28" s="625">
        <v>0</v>
      </c>
      <c r="E28" s="224"/>
      <c r="F28" s="625">
        <v>0</v>
      </c>
      <c r="G28" s="224"/>
      <c r="H28" s="625">
        <v>0</v>
      </c>
      <c r="I28" s="224"/>
      <c r="J28" s="625">
        <v>0</v>
      </c>
      <c r="K28" s="224"/>
      <c r="L28" s="625">
        <v>0</v>
      </c>
      <c r="M28" s="224">
        <v>15</v>
      </c>
      <c r="N28" s="625">
        <v>3.8363241000000001</v>
      </c>
      <c r="O28" s="224">
        <v>151</v>
      </c>
      <c r="P28" s="626">
        <v>37.137434900000002</v>
      </c>
      <c r="Q28" s="620">
        <v>14</v>
      </c>
      <c r="R28" s="625">
        <v>3.6151871000000004</v>
      </c>
      <c r="S28" s="224">
        <v>11</v>
      </c>
      <c r="T28" s="625">
        <v>3</v>
      </c>
      <c r="U28" s="625">
        <f t="shared" si="0"/>
        <v>191</v>
      </c>
      <c r="V28" s="625">
        <f t="shared" si="0"/>
        <v>47.588946100000001</v>
      </c>
      <c r="W28" s="563">
        <v>6</v>
      </c>
      <c r="X28" s="625">
        <v>2.9999400000000001</v>
      </c>
      <c r="Y28" s="224">
        <v>10</v>
      </c>
      <c r="Z28" s="625">
        <v>9.5000599999999995</v>
      </c>
      <c r="AA28" s="224">
        <v>12</v>
      </c>
      <c r="AB28" s="626">
        <v>2.7574679000000004</v>
      </c>
      <c r="AC28" s="632"/>
      <c r="AD28" s="625">
        <v>0</v>
      </c>
      <c r="AE28" s="625">
        <v>18</v>
      </c>
      <c r="AF28" s="625">
        <v>3.2766500000000001</v>
      </c>
      <c r="AG28" s="224">
        <v>2</v>
      </c>
      <c r="AH28" s="625">
        <v>0.5</v>
      </c>
      <c r="AI28" s="625"/>
      <c r="AJ28" s="627"/>
      <c r="AK28" s="224">
        <v>3</v>
      </c>
      <c r="AL28" s="625">
        <v>6</v>
      </c>
      <c r="AM28" s="628"/>
      <c r="AN28" s="625"/>
      <c r="AO28" s="628"/>
      <c r="AP28" s="625"/>
      <c r="AQ28" s="628"/>
      <c r="AR28" s="625"/>
      <c r="AS28" s="224">
        <v>11</v>
      </c>
      <c r="AT28" s="625">
        <v>8</v>
      </c>
      <c r="AU28" s="625"/>
      <c r="AV28" s="625"/>
      <c r="AW28" s="628">
        <v>219</v>
      </c>
      <c r="AX28" s="625">
        <v>80.623063999999999</v>
      </c>
      <c r="AY28" s="629"/>
      <c r="AZ28" s="629"/>
      <c r="BA28" s="629"/>
      <c r="BB28" s="629"/>
      <c r="BC28" s="629"/>
      <c r="BD28" s="630"/>
      <c r="BE28" s="629"/>
      <c r="BF28" s="630"/>
      <c r="BG28" s="629"/>
      <c r="BH28" s="629"/>
      <c r="BI28" s="629"/>
      <c r="BJ28" s="625"/>
      <c r="BK28" s="626"/>
      <c r="BL28" s="631"/>
      <c r="BO28" s="631"/>
    </row>
    <row r="29" spans="1:67" ht="14.1" customHeight="1" x14ac:dyDescent="0.25">
      <c r="A29" s="624">
        <v>25</v>
      </c>
      <c r="B29" s="224" t="s">
        <v>807</v>
      </c>
      <c r="C29" s="224"/>
      <c r="D29" s="625">
        <v>0</v>
      </c>
      <c r="E29" s="224">
        <v>35</v>
      </c>
      <c r="F29" s="625">
        <v>10.370140500000002</v>
      </c>
      <c r="G29" s="224">
        <v>6</v>
      </c>
      <c r="H29" s="625">
        <v>1.2795297000000001</v>
      </c>
      <c r="I29" s="224"/>
      <c r="J29" s="625">
        <v>0</v>
      </c>
      <c r="K29" s="224"/>
      <c r="L29" s="625">
        <v>0</v>
      </c>
      <c r="M29" s="224">
        <v>33</v>
      </c>
      <c r="N29" s="625">
        <v>6.1695282000000002</v>
      </c>
      <c r="O29" s="224">
        <v>62</v>
      </c>
      <c r="P29" s="626">
        <v>15.282546600000003</v>
      </c>
      <c r="Q29" s="620">
        <v>1</v>
      </c>
      <c r="R29" s="625">
        <v>0.1963434</v>
      </c>
      <c r="S29" s="224"/>
      <c r="T29" s="625">
        <v>0</v>
      </c>
      <c r="U29" s="625">
        <f t="shared" si="0"/>
        <v>137</v>
      </c>
      <c r="V29" s="625">
        <f t="shared" si="0"/>
        <v>33.298088400000012</v>
      </c>
      <c r="W29" s="563">
        <v>21</v>
      </c>
      <c r="X29" s="625">
        <v>3.6320892000000002</v>
      </c>
      <c r="Y29" s="224">
        <v>35</v>
      </c>
      <c r="Z29" s="625">
        <v>8.3281117000000009</v>
      </c>
      <c r="AA29" s="224">
        <v>3</v>
      </c>
      <c r="AB29" s="626">
        <v>0.77502749999999998</v>
      </c>
      <c r="AC29" s="620">
        <v>12</v>
      </c>
      <c r="AD29" s="625">
        <v>4.9870900000000002</v>
      </c>
      <c r="AE29" s="625">
        <v>37</v>
      </c>
      <c r="AF29" s="625">
        <v>3.7469424999999998</v>
      </c>
      <c r="AG29" s="224">
        <v>28</v>
      </c>
      <c r="AH29" s="625">
        <v>12.418260400000001</v>
      </c>
      <c r="AI29" s="625"/>
      <c r="AJ29" s="627"/>
      <c r="AK29" s="224">
        <v>90</v>
      </c>
      <c r="AL29" s="625">
        <v>33.875733400000001</v>
      </c>
      <c r="AM29" s="628">
        <v>34</v>
      </c>
      <c r="AN29" s="625">
        <v>10.307667299999999</v>
      </c>
      <c r="AO29" s="628">
        <v>34</v>
      </c>
      <c r="AP29" s="625">
        <v>5.5831758000000011</v>
      </c>
      <c r="AQ29" s="628">
        <v>1</v>
      </c>
      <c r="AR29" s="625">
        <v>6.24732E-2</v>
      </c>
      <c r="AS29" s="224">
        <v>39</v>
      </c>
      <c r="AT29" s="625">
        <v>15.851673300000002</v>
      </c>
      <c r="AU29" s="224">
        <v>3</v>
      </c>
      <c r="AV29" s="625">
        <v>0.30007050000000002</v>
      </c>
      <c r="AW29" s="628">
        <v>312</v>
      </c>
      <c r="AX29" s="625">
        <v>122.79626270000003</v>
      </c>
      <c r="AY29" s="629"/>
      <c r="AZ29" s="629"/>
      <c r="BA29" s="629"/>
      <c r="BB29" s="629"/>
      <c r="BC29" s="629"/>
      <c r="BD29" s="630"/>
      <c r="BE29" s="629"/>
      <c r="BF29" s="630"/>
      <c r="BG29" s="629"/>
      <c r="BH29" s="629"/>
      <c r="BI29" s="629"/>
      <c r="BJ29" s="625"/>
      <c r="BK29" s="626"/>
      <c r="BL29" s="631"/>
      <c r="BO29" s="631"/>
    </row>
    <row r="30" spans="1:67" ht="14.1" customHeight="1" x14ac:dyDescent="0.25">
      <c r="A30" s="624">
        <v>26</v>
      </c>
      <c r="B30" s="224" t="s">
        <v>808</v>
      </c>
      <c r="C30" s="224"/>
      <c r="D30" s="625">
        <v>0</v>
      </c>
      <c r="E30" s="224">
        <v>4</v>
      </c>
      <c r="F30" s="625">
        <v>2</v>
      </c>
      <c r="G30" s="224">
        <v>3</v>
      </c>
      <c r="H30" s="625">
        <v>1.5</v>
      </c>
      <c r="I30" s="224">
        <v>1</v>
      </c>
      <c r="J30" s="625">
        <v>0.5</v>
      </c>
      <c r="K30" s="224"/>
      <c r="L30" s="625">
        <v>0</v>
      </c>
      <c r="M30" s="224">
        <v>19</v>
      </c>
      <c r="N30" s="625">
        <v>4.2163043</v>
      </c>
      <c r="O30" s="224">
        <v>23</v>
      </c>
      <c r="P30" s="626">
        <v>7.7093562000000002</v>
      </c>
      <c r="Q30" s="620"/>
      <c r="R30" s="625">
        <v>0</v>
      </c>
      <c r="S30" s="224">
        <v>1</v>
      </c>
      <c r="T30" s="625">
        <v>0.25</v>
      </c>
      <c r="U30" s="625">
        <f t="shared" si="0"/>
        <v>51</v>
      </c>
      <c r="V30" s="625">
        <f t="shared" si="0"/>
        <v>16.175660499999999</v>
      </c>
      <c r="W30" s="563">
        <v>19</v>
      </c>
      <c r="X30" s="625">
        <v>8.2895354000000001</v>
      </c>
      <c r="Y30" s="224">
        <v>20</v>
      </c>
      <c r="Z30" s="625">
        <v>8.7023498000000004</v>
      </c>
      <c r="AA30" s="224">
        <v>3</v>
      </c>
      <c r="AB30" s="626">
        <v>3.1747200000000002</v>
      </c>
      <c r="AC30" s="632"/>
      <c r="AD30" s="625">
        <v>0</v>
      </c>
      <c r="AE30" s="625">
        <v>16</v>
      </c>
      <c r="AF30" s="625">
        <v>4.5244949999999999</v>
      </c>
      <c r="AG30" s="625"/>
      <c r="AH30" s="625">
        <v>0</v>
      </c>
      <c r="AI30" s="625"/>
      <c r="AJ30" s="627"/>
      <c r="AK30" s="625"/>
      <c r="AL30" s="625"/>
      <c r="AM30" s="628"/>
      <c r="AN30" s="625"/>
      <c r="AO30" s="628"/>
      <c r="AP30" s="625"/>
      <c r="AQ30" s="628"/>
      <c r="AR30" s="625"/>
      <c r="AS30" s="224">
        <v>10</v>
      </c>
      <c r="AT30" s="625">
        <v>12.110041299999999</v>
      </c>
      <c r="AU30" s="625"/>
      <c r="AV30" s="625"/>
      <c r="AW30" s="628">
        <v>64</v>
      </c>
      <c r="AX30" s="625">
        <v>52.976801999999999</v>
      </c>
      <c r="AY30" s="629"/>
      <c r="AZ30" s="629"/>
      <c r="BA30" s="629"/>
      <c r="BB30" s="629"/>
      <c r="BC30" s="629"/>
      <c r="BD30" s="630"/>
      <c r="BE30" s="629"/>
      <c r="BF30" s="630"/>
      <c r="BG30" s="629"/>
      <c r="BH30" s="629"/>
      <c r="BI30" s="629"/>
      <c r="BJ30" s="625"/>
      <c r="BK30" s="626"/>
      <c r="BL30" s="631"/>
      <c r="BO30" s="631"/>
    </row>
    <row r="31" spans="1:67" ht="14.1" customHeight="1" x14ac:dyDescent="0.25">
      <c r="A31" s="624">
        <v>27</v>
      </c>
      <c r="B31" s="224" t="s">
        <v>809</v>
      </c>
      <c r="C31" s="224"/>
      <c r="D31" s="625">
        <v>0</v>
      </c>
      <c r="E31" s="224">
        <v>13</v>
      </c>
      <c r="F31" s="625">
        <v>4.8466904</v>
      </c>
      <c r="G31" s="224">
        <v>2</v>
      </c>
      <c r="H31" s="625">
        <v>0.97480999999999995</v>
      </c>
      <c r="I31" s="224"/>
      <c r="J31" s="625">
        <v>0</v>
      </c>
      <c r="K31" s="224"/>
      <c r="L31" s="625">
        <v>0</v>
      </c>
      <c r="M31" s="224">
        <v>4</v>
      </c>
      <c r="N31" s="625">
        <v>1.1849114000000001</v>
      </c>
      <c r="O31" s="224">
        <v>8</v>
      </c>
      <c r="P31" s="626">
        <v>1.9022322</v>
      </c>
      <c r="Q31" s="620"/>
      <c r="R31" s="625">
        <v>0</v>
      </c>
      <c r="S31" s="224"/>
      <c r="T31" s="625">
        <v>0</v>
      </c>
      <c r="U31" s="625">
        <f t="shared" si="0"/>
        <v>27</v>
      </c>
      <c r="V31" s="625">
        <f t="shared" si="0"/>
        <v>8.9086439999999989</v>
      </c>
      <c r="W31" s="563">
        <v>16</v>
      </c>
      <c r="X31" s="625">
        <v>3.3272170000000005</v>
      </c>
      <c r="Y31" s="224">
        <v>18</v>
      </c>
      <c r="Z31" s="625">
        <v>2.6697654000000002</v>
      </c>
      <c r="AA31" s="224">
        <v>109</v>
      </c>
      <c r="AB31" s="626">
        <v>66.005457600000014</v>
      </c>
      <c r="AC31" s="620">
        <v>387</v>
      </c>
      <c r="AD31" s="625">
        <v>172.95275600000002</v>
      </c>
      <c r="AE31" s="625">
        <v>492</v>
      </c>
      <c r="AF31" s="625">
        <v>7.9980426999999779</v>
      </c>
      <c r="AG31" s="224">
        <v>21</v>
      </c>
      <c r="AH31" s="625">
        <v>13.7158</v>
      </c>
      <c r="AI31" s="224">
        <v>2</v>
      </c>
      <c r="AJ31" s="627">
        <v>0.22579840000000001</v>
      </c>
      <c r="AK31" s="224">
        <v>12</v>
      </c>
      <c r="AL31" s="625">
        <v>7.1774025000000004</v>
      </c>
      <c r="AM31" s="628">
        <v>2</v>
      </c>
      <c r="AN31" s="625">
        <v>0.56973980000000002</v>
      </c>
      <c r="AO31" s="628"/>
      <c r="AP31" s="625"/>
      <c r="AQ31" s="628"/>
      <c r="AR31" s="625"/>
      <c r="AS31" s="224">
        <v>2</v>
      </c>
      <c r="AT31" s="625">
        <v>0.64059750000000004</v>
      </c>
      <c r="AU31" s="224">
        <v>19</v>
      </c>
      <c r="AV31" s="625">
        <v>10.487662500000001</v>
      </c>
      <c r="AW31" s="628">
        <v>579</v>
      </c>
      <c r="AX31" s="625">
        <v>294.10914360000004</v>
      </c>
      <c r="AY31" s="629"/>
      <c r="AZ31" s="629"/>
      <c r="BA31" s="629"/>
      <c r="BB31" s="629"/>
      <c r="BC31" s="629"/>
      <c r="BD31" s="630"/>
      <c r="BE31" s="629"/>
      <c r="BF31" s="630"/>
      <c r="BG31" s="629"/>
      <c r="BH31" s="629"/>
      <c r="BI31" s="629"/>
      <c r="BJ31" s="625"/>
      <c r="BK31" s="626"/>
      <c r="BL31" s="631"/>
      <c r="BO31" s="631"/>
    </row>
    <row r="32" spans="1:67" ht="14.1" customHeight="1" x14ac:dyDescent="0.25">
      <c r="A32" s="624">
        <v>28</v>
      </c>
      <c r="B32" s="224" t="s">
        <v>355</v>
      </c>
      <c r="C32" s="224"/>
      <c r="D32" s="625">
        <v>0</v>
      </c>
      <c r="E32" s="224"/>
      <c r="F32" s="625">
        <v>0</v>
      </c>
      <c r="G32" s="224">
        <v>1</v>
      </c>
      <c r="H32" s="625">
        <v>0.10489999999999999</v>
      </c>
      <c r="I32" s="224"/>
      <c r="J32" s="625">
        <v>0</v>
      </c>
      <c r="K32" s="224"/>
      <c r="L32" s="625">
        <v>0</v>
      </c>
      <c r="M32" s="224">
        <v>5</v>
      </c>
      <c r="N32" s="625">
        <v>3.22823E-2</v>
      </c>
      <c r="O32" s="224">
        <v>10</v>
      </c>
      <c r="P32" s="626">
        <v>0.6660223999999999</v>
      </c>
      <c r="Q32" s="620">
        <v>1</v>
      </c>
      <c r="R32" s="625">
        <v>0.25</v>
      </c>
      <c r="S32" s="224"/>
      <c r="T32" s="625">
        <v>0</v>
      </c>
      <c r="U32" s="625">
        <f t="shared" si="0"/>
        <v>17</v>
      </c>
      <c r="V32" s="625">
        <f t="shared" si="0"/>
        <v>1.0532046999999998</v>
      </c>
      <c r="W32" s="563">
        <v>1</v>
      </c>
      <c r="X32" s="625">
        <v>2.3999999999999999E-6</v>
      </c>
      <c r="Y32" s="224">
        <v>1</v>
      </c>
      <c r="Z32" s="625">
        <v>2.8500000000000002E-5</v>
      </c>
      <c r="AA32" s="625"/>
      <c r="AB32" s="626"/>
      <c r="AC32" s="632"/>
      <c r="AD32" s="625">
        <v>0</v>
      </c>
      <c r="AE32" s="625">
        <v>1</v>
      </c>
      <c r="AF32" s="625">
        <v>5.0000000000000002E-5</v>
      </c>
      <c r="AG32" s="224">
        <v>1191</v>
      </c>
      <c r="AH32" s="625">
        <v>1254.2692913000003</v>
      </c>
      <c r="AI32" s="625"/>
      <c r="AJ32" s="627"/>
      <c r="AK32" s="224">
        <v>23</v>
      </c>
      <c r="AL32" s="625">
        <v>20.435451400000002</v>
      </c>
      <c r="AM32" s="628">
        <v>143</v>
      </c>
      <c r="AN32" s="625">
        <v>141.96136099999998</v>
      </c>
      <c r="AO32" s="628"/>
      <c r="AP32" s="625"/>
      <c r="AQ32" s="628"/>
      <c r="AR32" s="625"/>
      <c r="AS32" s="224">
        <v>62</v>
      </c>
      <c r="AT32" s="625">
        <v>38.41965159999998</v>
      </c>
      <c r="AU32" s="224">
        <v>191</v>
      </c>
      <c r="AV32" s="625">
        <v>86.572852200000142</v>
      </c>
      <c r="AW32" s="628">
        <v>1484</v>
      </c>
      <c r="AX32" s="625">
        <v>1400.7505321000003</v>
      </c>
      <c r="AY32" s="629"/>
      <c r="AZ32" s="629"/>
      <c r="BA32" s="629"/>
      <c r="BB32" s="629"/>
      <c r="BC32" s="629"/>
      <c r="BD32" s="630"/>
      <c r="BE32" s="629"/>
      <c r="BF32" s="630"/>
      <c r="BG32" s="629"/>
      <c r="BH32" s="629"/>
      <c r="BI32" s="629"/>
      <c r="BJ32" s="625"/>
      <c r="BK32" s="626"/>
      <c r="BL32" s="631"/>
      <c r="BO32" s="631"/>
    </row>
    <row r="33" spans="1:67" ht="14.1" customHeight="1" x14ac:dyDescent="0.25">
      <c r="A33" s="624">
        <v>29</v>
      </c>
      <c r="B33" s="224" t="s">
        <v>810</v>
      </c>
      <c r="C33" s="224"/>
      <c r="D33" s="625">
        <v>0</v>
      </c>
      <c r="E33" s="224"/>
      <c r="F33" s="625">
        <v>0</v>
      </c>
      <c r="G33" s="224"/>
      <c r="H33" s="625">
        <v>0</v>
      </c>
      <c r="I33" s="224"/>
      <c r="J33" s="625">
        <v>0</v>
      </c>
      <c r="K33" s="224"/>
      <c r="L33" s="625">
        <v>0</v>
      </c>
      <c r="M33" s="224">
        <v>6</v>
      </c>
      <c r="N33" s="625">
        <v>0.88712089999999999</v>
      </c>
      <c r="O33" s="224">
        <v>3</v>
      </c>
      <c r="P33" s="626">
        <v>0.1180422</v>
      </c>
      <c r="Q33" s="620"/>
      <c r="R33" s="625">
        <v>0</v>
      </c>
      <c r="S33" s="224"/>
      <c r="T33" s="625">
        <v>0</v>
      </c>
      <c r="U33" s="625">
        <f t="shared" si="0"/>
        <v>9</v>
      </c>
      <c r="V33" s="625">
        <f t="shared" si="0"/>
        <v>1.0051631000000001</v>
      </c>
      <c r="W33" s="224"/>
      <c r="X33" s="625">
        <v>0</v>
      </c>
      <c r="Y33" s="625"/>
      <c r="Z33" s="625"/>
      <c r="AA33" s="224">
        <v>2</v>
      </c>
      <c r="AB33" s="626">
        <v>0.96959529999999994</v>
      </c>
      <c r="AC33" s="620">
        <v>2</v>
      </c>
      <c r="AD33" s="625">
        <v>1.5446456</v>
      </c>
      <c r="AE33" s="625">
        <v>2</v>
      </c>
      <c r="AF33" s="625">
        <v>-8.0000000002300453E-7</v>
      </c>
      <c r="AG33" s="224">
        <v>549</v>
      </c>
      <c r="AH33" s="625">
        <v>437.92656659999994</v>
      </c>
      <c r="AI33" s="625"/>
      <c r="AJ33" s="627"/>
      <c r="AK33" s="224">
        <v>107</v>
      </c>
      <c r="AL33" s="625">
        <v>146.0625201</v>
      </c>
      <c r="AM33" s="628">
        <v>2</v>
      </c>
      <c r="AN33" s="625">
        <v>2.25</v>
      </c>
      <c r="AO33" s="628"/>
      <c r="AP33" s="625"/>
      <c r="AQ33" s="628">
        <v>25</v>
      </c>
      <c r="AR33" s="625">
        <v>10.508119100000002</v>
      </c>
      <c r="AS33" s="224">
        <v>66</v>
      </c>
      <c r="AT33" s="625">
        <v>29.222423899999995</v>
      </c>
      <c r="AU33" s="224">
        <v>5</v>
      </c>
      <c r="AV33" s="625">
        <v>6.4725000000000001</v>
      </c>
      <c r="AW33" s="628">
        <v>740</v>
      </c>
      <c r="AX33" s="625">
        <v>623.20341379999991</v>
      </c>
      <c r="AY33" s="629"/>
      <c r="AZ33" s="629"/>
      <c r="BA33" s="629"/>
      <c r="BB33" s="629"/>
      <c r="BC33" s="629"/>
      <c r="BD33" s="630"/>
      <c r="BE33" s="629"/>
      <c r="BF33" s="630"/>
      <c r="BG33" s="629"/>
      <c r="BH33" s="629"/>
      <c r="BI33" s="629"/>
      <c r="BJ33" s="625"/>
      <c r="BK33" s="626"/>
      <c r="BL33" s="631"/>
      <c r="BO33" s="631"/>
    </row>
    <row r="34" spans="1:67" ht="14.1" customHeight="1" x14ac:dyDescent="0.25">
      <c r="A34" s="624">
        <v>30</v>
      </c>
      <c r="B34" s="224" t="s">
        <v>811</v>
      </c>
      <c r="C34" s="224"/>
      <c r="D34" s="625">
        <v>0</v>
      </c>
      <c r="E34" s="224"/>
      <c r="F34" s="625">
        <v>0</v>
      </c>
      <c r="G34" s="224">
        <v>2</v>
      </c>
      <c r="H34" s="625">
        <v>1</v>
      </c>
      <c r="I34" s="224"/>
      <c r="J34" s="625">
        <v>0</v>
      </c>
      <c r="K34" s="224"/>
      <c r="L34" s="625">
        <v>0</v>
      </c>
      <c r="M34" s="224"/>
      <c r="N34" s="625">
        <v>0</v>
      </c>
      <c r="O34" s="224"/>
      <c r="P34" s="626">
        <v>0</v>
      </c>
      <c r="Q34" s="620"/>
      <c r="R34" s="625">
        <v>0</v>
      </c>
      <c r="S34" s="224"/>
      <c r="T34" s="625">
        <v>0</v>
      </c>
      <c r="U34" s="625">
        <f t="shared" si="0"/>
        <v>2</v>
      </c>
      <c r="V34" s="625">
        <f t="shared" si="0"/>
        <v>1</v>
      </c>
      <c r="W34" s="563">
        <v>2</v>
      </c>
      <c r="X34" s="625">
        <v>0.99997999999999998</v>
      </c>
      <c r="Y34" s="224">
        <v>2</v>
      </c>
      <c r="Z34" s="625">
        <v>0.80366000000000004</v>
      </c>
      <c r="AA34" s="224">
        <v>9</v>
      </c>
      <c r="AB34" s="626">
        <v>1.4835959000000003</v>
      </c>
      <c r="AC34" s="632"/>
      <c r="AD34" s="625">
        <v>0</v>
      </c>
      <c r="AE34" s="625">
        <v>3</v>
      </c>
      <c r="AF34" s="625">
        <v>0.15229999999999999</v>
      </c>
      <c r="AG34" s="625"/>
      <c r="AH34" s="625">
        <v>0</v>
      </c>
      <c r="AI34" s="625"/>
      <c r="AJ34" s="627"/>
      <c r="AK34" s="625"/>
      <c r="AL34" s="625"/>
      <c r="AM34" s="628"/>
      <c r="AN34" s="625"/>
      <c r="AO34" s="628"/>
      <c r="AP34" s="625"/>
      <c r="AQ34" s="628"/>
      <c r="AR34" s="625"/>
      <c r="AS34" s="625"/>
      <c r="AT34" s="625">
        <v>0</v>
      </c>
      <c r="AU34" s="625"/>
      <c r="AV34" s="625"/>
      <c r="AW34" s="628">
        <v>11</v>
      </c>
      <c r="AX34" s="625">
        <v>4.4395359000000001</v>
      </c>
      <c r="AY34" s="629"/>
      <c r="AZ34" s="629"/>
      <c r="BA34" s="629"/>
      <c r="BB34" s="629"/>
      <c r="BC34" s="629"/>
      <c r="BD34" s="630"/>
      <c r="BE34" s="629"/>
      <c r="BF34" s="630"/>
      <c r="BG34" s="629"/>
      <c r="BH34" s="629"/>
      <c r="BI34" s="629"/>
      <c r="BJ34" s="625"/>
      <c r="BK34" s="626"/>
      <c r="BL34" s="631"/>
      <c r="BO34" s="631"/>
    </row>
    <row r="35" spans="1:67" ht="14.1" customHeight="1" x14ac:dyDescent="0.25">
      <c r="A35" s="624">
        <v>31</v>
      </c>
      <c r="B35" s="224" t="s">
        <v>812</v>
      </c>
      <c r="C35" s="224"/>
      <c r="D35" s="625">
        <v>0</v>
      </c>
      <c r="E35" s="224"/>
      <c r="F35" s="625">
        <v>0</v>
      </c>
      <c r="G35" s="224"/>
      <c r="H35" s="625">
        <v>0</v>
      </c>
      <c r="I35" s="224"/>
      <c r="J35" s="625">
        <v>0</v>
      </c>
      <c r="K35" s="224"/>
      <c r="L35" s="625">
        <v>0</v>
      </c>
      <c r="M35" s="224"/>
      <c r="N35" s="625">
        <v>0</v>
      </c>
      <c r="O35" s="224">
        <v>2</v>
      </c>
      <c r="P35" s="626">
        <v>1</v>
      </c>
      <c r="Q35" s="620"/>
      <c r="R35" s="625">
        <v>0</v>
      </c>
      <c r="S35" s="224"/>
      <c r="T35" s="625">
        <v>0</v>
      </c>
      <c r="U35" s="625">
        <f t="shared" si="0"/>
        <v>2</v>
      </c>
      <c r="V35" s="625">
        <f t="shared" si="0"/>
        <v>1</v>
      </c>
      <c r="W35" s="563">
        <v>2</v>
      </c>
      <c r="X35" s="625">
        <v>0.99997999999999998</v>
      </c>
      <c r="Y35" s="224">
        <v>2</v>
      </c>
      <c r="Z35" s="625">
        <v>7.3855599999999993E-2</v>
      </c>
      <c r="AA35" s="224">
        <v>1</v>
      </c>
      <c r="AB35" s="626">
        <v>1.0368219000000001</v>
      </c>
      <c r="AC35" s="632"/>
      <c r="AD35" s="625">
        <v>0</v>
      </c>
      <c r="AE35" s="625"/>
      <c r="AF35" s="625">
        <v>0</v>
      </c>
      <c r="AG35" s="625"/>
      <c r="AH35" s="625">
        <v>0</v>
      </c>
      <c r="AI35" s="625"/>
      <c r="AJ35" s="627"/>
      <c r="AK35" s="625"/>
      <c r="AL35" s="625"/>
      <c r="AM35" s="628"/>
      <c r="AN35" s="625"/>
      <c r="AO35" s="628"/>
      <c r="AP35" s="625"/>
      <c r="AQ35" s="628"/>
      <c r="AR35" s="625"/>
      <c r="AS35" s="625"/>
      <c r="AT35" s="625">
        <v>0</v>
      </c>
      <c r="AU35" s="625"/>
      <c r="AV35" s="625"/>
      <c r="AW35" s="628">
        <v>3</v>
      </c>
      <c r="AX35" s="625">
        <v>3.1106574999999999</v>
      </c>
      <c r="AY35" s="629"/>
      <c r="AZ35" s="629"/>
      <c r="BA35" s="629"/>
      <c r="BB35" s="629"/>
      <c r="BC35" s="629"/>
      <c r="BD35" s="630"/>
      <c r="BE35" s="629"/>
      <c r="BF35" s="630"/>
      <c r="BG35" s="629"/>
      <c r="BH35" s="629"/>
      <c r="BI35" s="629"/>
      <c r="BJ35" s="625"/>
      <c r="BK35" s="626"/>
      <c r="BL35" s="631"/>
      <c r="BO35" s="631"/>
    </row>
    <row r="36" spans="1:67" ht="14.1" customHeight="1" x14ac:dyDescent="0.25">
      <c r="A36" s="624">
        <v>32</v>
      </c>
      <c r="B36" s="224" t="s">
        <v>340</v>
      </c>
      <c r="C36" s="224"/>
      <c r="D36" s="625">
        <v>0</v>
      </c>
      <c r="E36" s="224"/>
      <c r="F36" s="625">
        <v>0</v>
      </c>
      <c r="G36" s="224"/>
      <c r="H36" s="625">
        <v>0</v>
      </c>
      <c r="I36" s="224"/>
      <c r="J36" s="625">
        <v>0</v>
      </c>
      <c r="K36" s="224"/>
      <c r="L36" s="625">
        <v>0</v>
      </c>
      <c r="M36" s="224">
        <v>3</v>
      </c>
      <c r="N36" s="625">
        <v>0.13185910000000001</v>
      </c>
      <c r="O36" s="224">
        <v>4</v>
      </c>
      <c r="P36" s="626">
        <v>1.49327E-2</v>
      </c>
      <c r="Q36" s="620">
        <v>2</v>
      </c>
      <c r="R36" s="625">
        <v>0.25041849999999999</v>
      </c>
      <c r="S36" s="224"/>
      <c r="T36" s="625">
        <v>0</v>
      </c>
      <c r="U36" s="625">
        <f t="shared" si="0"/>
        <v>9</v>
      </c>
      <c r="V36" s="625">
        <f t="shared" si="0"/>
        <v>0.39721030000000002</v>
      </c>
      <c r="W36" s="224"/>
      <c r="X36" s="625">
        <v>0</v>
      </c>
      <c r="Y36" s="625"/>
      <c r="Z36" s="625"/>
      <c r="AA36" s="625"/>
      <c r="AB36" s="626"/>
      <c r="AC36" s="620">
        <v>2</v>
      </c>
      <c r="AD36" s="625">
        <v>2.649E-2</v>
      </c>
      <c r="AE36" s="625"/>
      <c r="AF36" s="625">
        <v>0</v>
      </c>
      <c r="AG36" s="224">
        <v>934</v>
      </c>
      <c r="AH36" s="625">
        <v>467.94346079999991</v>
      </c>
      <c r="AI36" s="625"/>
      <c r="AJ36" s="627"/>
      <c r="AK36" s="224">
        <v>240</v>
      </c>
      <c r="AL36" s="625">
        <v>65.599660500000013</v>
      </c>
      <c r="AM36" s="628">
        <v>33</v>
      </c>
      <c r="AN36" s="625">
        <v>15.417517800000001</v>
      </c>
      <c r="AO36" s="628"/>
      <c r="AP36" s="625"/>
      <c r="AQ36" s="628">
        <v>4</v>
      </c>
      <c r="AR36" s="625">
        <v>4.1333880000000001</v>
      </c>
      <c r="AS36" s="224">
        <v>85</v>
      </c>
      <c r="AT36" s="625">
        <v>37.074927500000001</v>
      </c>
      <c r="AU36" s="224">
        <v>8</v>
      </c>
      <c r="AV36" s="625">
        <v>7.9601899999999999</v>
      </c>
      <c r="AW36" s="628">
        <v>1278</v>
      </c>
      <c r="AX36" s="625">
        <v>579.00193909999984</v>
      </c>
      <c r="AY36" s="629"/>
      <c r="AZ36" s="629"/>
      <c r="BA36" s="629"/>
      <c r="BB36" s="629"/>
      <c r="BC36" s="629"/>
      <c r="BD36" s="630"/>
      <c r="BE36" s="629"/>
      <c r="BF36" s="630"/>
      <c r="BG36" s="629"/>
      <c r="BH36" s="629"/>
      <c r="BI36" s="629"/>
      <c r="BJ36" s="625"/>
      <c r="BK36" s="626"/>
      <c r="BL36" s="631"/>
      <c r="BO36" s="631"/>
    </row>
    <row r="37" spans="1:67" ht="14.1" customHeight="1" x14ac:dyDescent="0.25">
      <c r="A37" s="624">
        <v>33</v>
      </c>
      <c r="B37" s="224" t="s">
        <v>585</v>
      </c>
      <c r="C37" s="224"/>
      <c r="D37" s="625"/>
      <c r="E37" s="224"/>
      <c r="F37" s="625"/>
      <c r="G37" s="224"/>
      <c r="H37" s="625"/>
      <c r="I37" s="224"/>
      <c r="J37" s="625"/>
      <c r="K37" s="224"/>
      <c r="L37" s="625"/>
      <c r="M37" s="224"/>
      <c r="N37" s="625"/>
      <c r="O37" s="224"/>
      <c r="P37" s="626"/>
      <c r="Q37" s="620"/>
      <c r="R37" s="625"/>
      <c r="S37" s="224"/>
      <c r="T37" s="625"/>
      <c r="U37" s="625"/>
      <c r="V37" s="625"/>
      <c r="W37" s="224"/>
      <c r="X37" s="625"/>
      <c r="Y37" s="625"/>
      <c r="Z37" s="625"/>
      <c r="AA37" s="625"/>
      <c r="AB37" s="626"/>
      <c r="AC37" s="633"/>
      <c r="AD37" s="634"/>
      <c r="AE37" s="634"/>
      <c r="AF37" s="625">
        <v>0</v>
      </c>
      <c r="AG37" s="224">
        <v>266</v>
      </c>
      <c r="AH37" s="625">
        <v>195.34552450000004</v>
      </c>
      <c r="AI37" s="625"/>
      <c r="AJ37" s="627"/>
      <c r="AK37" s="224">
        <v>18</v>
      </c>
      <c r="AL37" s="625">
        <v>9.0313030000000012</v>
      </c>
      <c r="AM37" s="628">
        <v>41</v>
      </c>
      <c r="AN37" s="625">
        <v>19.866727699999998</v>
      </c>
      <c r="AO37" s="628">
        <v>41</v>
      </c>
      <c r="AP37" s="625">
        <v>0.11538040000000001</v>
      </c>
      <c r="AQ37" s="628">
        <v>1</v>
      </c>
      <c r="AR37" s="625">
        <v>1.5032000000000001</v>
      </c>
      <c r="AS37" s="224">
        <v>14</v>
      </c>
      <c r="AT37" s="625">
        <v>3.4659585000000002</v>
      </c>
      <c r="AU37" s="224">
        <v>3</v>
      </c>
      <c r="AV37" s="625">
        <v>2.25</v>
      </c>
      <c r="AW37" s="628">
        <v>301</v>
      </c>
      <c r="AX37" s="625">
        <v>210.20816640000004</v>
      </c>
      <c r="AY37" s="629"/>
      <c r="AZ37" s="629"/>
      <c r="BA37" s="629"/>
      <c r="BB37" s="629"/>
      <c r="BC37" s="629"/>
      <c r="BD37" s="630"/>
      <c r="BE37" s="629"/>
      <c r="BF37" s="630"/>
      <c r="BG37" s="629"/>
      <c r="BH37" s="629"/>
      <c r="BI37" s="629"/>
      <c r="BJ37" s="625"/>
      <c r="BK37" s="626"/>
      <c r="BL37" s="631"/>
      <c r="BO37" s="631"/>
    </row>
    <row r="38" spans="1:67" ht="14.1" customHeight="1" x14ac:dyDescent="0.25">
      <c r="A38" s="624">
        <v>34</v>
      </c>
      <c r="B38" s="224" t="s">
        <v>278</v>
      </c>
      <c r="C38" s="224"/>
      <c r="D38" s="625"/>
      <c r="E38" s="224"/>
      <c r="F38" s="625"/>
      <c r="G38" s="224"/>
      <c r="H38" s="625"/>
      <c r="I38" s="224"/>
      <c r="J38" s="625"/>
      <c r="K38" s="224"/>
      <c r="L38" s="625"/>
      <c r="M38" s="224"/>
      <c r="N38" s="625"/>
      <c r="O38" s="224"/>
      <c r="P38" s="626"/>
      <c r="Q38" s="620"/>
      <c r="R38" s="625"/>
      <c r="S38" s="224"/>
      <c r="T38" s="625"/>
      <c r="U38" s="625"/>
      <c r="V38" s="625"/>
      <c r="W38" s="224"/>
      <c r="X38" s="625"/>
      <c r="Y38" s="625"/>
      <c r="Z38" s="625"/>
      <c r="AA38" s="625"/>
      <c r="AB38" s="626"/>
      <c r="AC38" s="633"/>
      <c r="AD38" s="634"/>
      <c r="AE38" s="634"/>
      <c r="AF38" s="625">
        <v>0</v>
      </c>
      <c r="AG38" s="224">
        <v>40</v>
      </c>
      <c r="AH38" s="625">
        <v>69.419216500000005</v>
      </c>
      <c r="AI38" s="625"/>
      <c r="AJ38" s="627"/>
      <c r="AK38" s="625"/>
      <c r="AL38" s="625"/>
      <c r="AM38" s="628"/>
      <c r="AN38" s="625"/>
      <c r="AO38" s="628"/>
      <c r="AP38" s="625"/>
      <c r="AQ38" s="628"/>
      <c r="AR38" s="625"/>
      <c r="AS38" s="224">
        <v>1</v>
      </c>
      <c r="AT38" s="625">
        <v>2</v>
      </c>
      <c r="AU38" s="625"/>
      <c r="AV38" s="625"/>
      <c r="AW38" s="628">
        <v>41</v>
      </c>
      <c r="AX38" s="625">
        <v>71.419216500000005</v>
      </c>
      <c r="AY38" s="629"/>
      <c r="AZ38" s="629"/>
      <c r="BA38" s="629"/>
      <c r="BB38" s="629"/>
      <c r="BC38" s="629"/>
      <c r="BD38" s="630"/>
      <c r="BE38" s="629"/>
      <c r="BF38" s="630"/>
      <c r="BG38" s="629"/>
      <c r="BH38" s="629"/>
      <c r="BI38" s="629"/>
      <c r="BJ38" s="625"/>
      <c r="BK38" s="626"/>
      <c r="BL38" s="631"/>
      <c r="BO38" s="631"/>
    </row>
    <row r="39" spans="1:67" ht="14.1" customHeight="1" x14ac:dyDescent="0.25">
      <c r="A39" s="624">
        <v>35</v>
      </c>
      <c r="B39" s="224" t="s">
        <v>661</v>
      </c>
      <c r="C39" s="224"/>
      <c r="D39" s="625"/>
      <c r="E39" s="224"/>
      <c r="F39" s="625"/>
      <c r="G39" s="224"/>
      <c r="H39" s="625"/>
      <c r="I39" s="224"/>
      <c r="J39" s="625"/>
      <c r="K39" s="224"/>
      <c r="L39" s="625"/>
      <c r="M39" s="224"/>
      <c r="N39" s="625"/>
      <c r="O39" s="224"/>
      <c r="P39" s="626"/>
      <c r="Q39" s="620"/>
      <c r="R39" s="625"/>
      <c r="S39" s="224"/>
      <c r="T39" s="625"/>
      <c r="U39" s="625"/>
      <c r="V39" s="625"/>
      <c r="W39" s="224"/>
      <c r="X39" s="625"/>
      <c r="Y39" s="625"/>
      <c r="Z39" s="625"/>
      <c r="AA39" s="625"/>
      <c r="AB39" s="626"/>
      <c r="AC39" s="633"/>
      <c r="AD39" s="634"/>
      <c r="AE39" s="634"/>
      <c r="AF39" s="625">
        <v>0</v>
      </c>
      <c r="AG39" s="224">
        <v>3</v>
      </c>
      <c r="AH39" s="625">
        <v>0.5</v>
      </c>
      <c r="AI39" s="625"/>
      <c r="AJ39" s="627"/>
      <c r="AK39" s="224">
        <v>1</v>
      </c>
      <c r="AL39" s="625">
        <v>0.75</v>
      </c>
      <c r="AM39" s="628"/>
      <c r="AN39" s="625"/>
      <c r="AO39" s="628"/>
      <c r="AP39" s="625"/>
      <c r="AQ39" s="628"/>
      <c r="AR39" s="625"/>
      <c r="AS39" s="224">
        <v>10</v>
      </c>
      <c r="AT39" s="625">
        <v>2.6366800000000001</v>
      </c>
      <c r="AU39" s="625"/>
      <c r="AV39" s="625"/>
      <c r="AW39" s="628">
        <v>14</v>
      </c>
      <c r="AX39" s="625">
        <v>3.8866800000000001</v>
      </c>
      <c r="AY39" s="629"/>
      <c r="AZ39" s="629"/>
      <c r="BA39" s="629"/>
      <c r="BB39" s="629"/>
      <c r="BC39" s="629"/>
      <c r="BD39" s="630"/>
      <c r="BE39" s="629"/>
      <c r="BF39" s="630"/>
      <c r="BG39" s="629"/>
      <c r="BH39" s="629"/>
      <c r="BI39" s="629"/>
      <c r="BJ39" s="625"/>
      <c r="BK39" s="626"/>
      <c r="BL39" s="631"/>
      <c r="BO39" s="631"/>
    </row>
    <row r="40" spans="1:67" ht="14.1" customHeight="1" thickBot="1" x14ac:dyDescent="0.3">
      <c r="A40" s="635"/>
      <c r="B40" s="636" t="s">
        <v>287</v>
      </c>
      <c r="C40" s="637">
        <f>SUM(C5:C36)</f>
        <v>627</v>
      </c>
      <c r="D40" s="638">
        <f>SUM(D5:D36)</f>
        <v>292.90409690000001</v>
      </c>
      <c r="E40" s="639">
        <f>SUM(E5:E36)</f>
        <v>57758</v>
      </c>
      <c r="F40" s="640">
        <f t="shared" ref="F40:X40" si="1">SUM(F5:F36)</f>
        <v>25778.430139299995</v>
      </c>
      <c r="G40" s="639">
        <f t="shared" si="1"/>
        <v>21020</v>
      </c>
      <c r="H40" s="640">
        <f t="shared" si="1"/>
        <v>9568.2349148000067</v>
      </c>
      <c r="I40" s="639">
        <f t="shared" si="1"/>
        <v>70720</v>
      </c>
      <c r="J40" s="640">
        <f t="shared" si="1"/>
        <v>31611.143439199976</v>
      </c>
      <c r="K40" s="639">
        <f t="shared" si="1"/>
        <v>38295</v>
      </c>
      <c r="L40" s="640">
        <f t="shared" si="1"/>
        <v>17115.43152889999</v>
      </c>
      <c r="M40" s="639">
        <f t="shared" si="1"/>
        <v>256343</v>
      </c>
      <c r="N40" s="640">
        <f t="shared" si="1"/>
        <v>78280.07350089986</v>
      </c>
      <c r="O40" s="639">
        <f t="shared" si="1"/>
        <v>201488</v>
      </c>
      <c r="P40" s="641">
        <f t="shared" si="1"/>
        <v>73751.012454399985</v>
      </c>
      <c r="Q40" s="642">
        <f t="shared" si="1"/>
        <v>64606</v>
      </c>
      <c r="R40" s="640">
        <f t="shared" si="1"/>
        <v>23302.184381199972</v>
      </c>
      <c r="S40" s="639">
        <f t="shared" si="1"/>
        <v>38234</v>
      </c>
      <c r="T40" s="640">
        <f t="shared" si="1"/>
        <v>13885.939312100007</v>
      </c>
      <c r="U40" s="640">
        <f t="shared" si="0"/>
        <v>749091</v>
      </c>
      <c r="V40" s="640">
        <f t="shared" si="0"/>
        <v>273585.35376769979</v>
      </c>
      <c r="W40" s="639">
        <f t="shared" si="1"/>
        <v>317852</v>
      </c>
      <c r="X40" s="640">
        <f t="shared" si="1"/>
        <v>119429.25423749986</v>
      </c>
      <c r="Y40" s="640">
        <f>SUM(Y5:Y36)</f>
        <v>357876</v>
      </c>
      <c r="Z40" s="640">
        <f>SUM(Z5:Z36)</f>
        <v>136716.58396270033</v>
      </c>
      <c r="AA40" s="639">
        <f>SUM(AA5:AA36)</f>
        <v>67458</v>
      </c>
      <c r="AB40" s="641">
        <f>SUM(AB5:AB36)</f>
        <v>43711.905026700129</v>
      </c>
      <c r="AC40" s="643">
        <f>SUM(AC5:AC36)</f>
        <v>62332</v>
      </c>
      <c r="AD40" s="640">
        <v>40439.688305000149</v>
      </c>
      <c r="AE40" s="640">
        <f>SUM(AE5:AE36)</f>
        <v>232097</v>
      </c>
      <c r="AF40" s="640">
        <v>37216.4896104</v>
      </c>
      <c r="AG40" s="640">
        <v>37711</v>
      </c>
      <c r="AH40" s="640">
        <v>34845.821476299985</v>
      </c>
      <c r="AI40" s="644">
        <v>29482</v>
      </c>
      <c r="AJ40" s="645">
        <v>16382.633252599924</v>
      </c>
      <c r="AK40" s="640">
        <f>SUM(AK5:AK39)</f>
        <v>16186</v>
      </c>
      <c r="AL40" s="640">
        <f>SUM(AL5:AL39)</f>
        <v>13713.092157400002</v>
      </c>
      <c r="AM40" s="639">
        <f>SUM(AM5:AM39)</f>
        <v>34081</v>
      </c>
      <c r="AN40" s="640">
        <f>SUM(AN5:AN39)</f>
        <v>14011.383171099991</v>
      </c>
      <c r="AO40" s="639">
        <v>33891</v>
      </c>
      <c r="AP40" s="640">
        <v>8153.5634667999993</v>
      </c>
      <c r="AQ40" s="639">
        <f t="shared" ref="AQ40:AV40" si="2">SUM(AQ5:AQ39)</f>
        <v>13494</v>
      </c>
      <c r="AR40" s="640">
        <f t="shared" si="2"/>
        <v>6559.1325022999954</v>
      </c>
      <c r="AS40" s="625">
        <f t="shared" si="2"/>
        <v>27376</v>
      </c>
      <c r="AT40" s="625">
        <f t="shared" si="2"/>
        <v>22282.181938000002</v>
      </c>
      <c r="AU40" s="625">
        <f t="shared" si="2"/>
        <v>11131</v>
      </c>
      <c r="AV40" s="625">
        <f t="shared" si="2"/>
        <v>9209.298543400002</v>
      </c>
      <c r="AW40" s="628">
        <v>1000767</v>
      </c>
      <c r="AX40" s="625">
        <v>755685.86574450007</v>
      </c>
      <c r="AY40" s="629"/>
      <c r="AZ40" s="629"/>
      <c r="BA40" s="629"/>
      <c r="BB40" s="629"/>
      <c r="BC40" s="629"/>
      <c r="BD40" s="630"/>
      <c r="BE40" s="629"/>
      <c r="BF40" s="630"/>
      <c r="BG40" s="629"/>
      <c r="BH40" s="629"/>
      <c r="BI40" s="629"/>
      <c r="BJ40" s="640"/>
      <c r="BK40" s="641"/>
      <c r="BL40" s="631"/>
      <c r="BO40" s="631"/>
    </row>
    <row r="41" spans="1:67" x14ac:dyDescent="0.25">
      <c r="AY41" s="631"/>
      <c r="AZ41" s="631"/>
    </row>
    <row r="45" spans="1:67" x14ac:dyDescent="0.25">
      <c r="AW45" s="631"/>
      <c r="BJ45" s="631"/>
    </row>
    <row r="46" spans="1:67" x14ac:dyDescent="0.25">
      <c r="AE46"/>
    </row>
  </sheetData>
  <mergeCells count="30">
    <mergeCell ref="C3:D3"/>
    <mergeCell ref="E3:F3"/>
    <mergeCell ref="G3:H3"/>
    <mergeCell ref="I3:J3"/>
    <mergeCell ref="K3:L3"/>
    <mergeCell ref="C1:P1"/>
    <mergeCell ref="Q1:AB1"/>
    <mergeCell ref="AC1:AX1"/>
    <mergeCell ref="C2:E2"/>
    <mergeCell ref="Q2:T2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W3:AX3"/>
    <mergeCell ref="BJ3:BK3"/>
    <mergeCell ref="AK3:AL3"/>
    <mergeCell ref="AM3:AN3"/>
    <mergeCell ref="AO3:AP3"/>
    <mergeCell ref="AQ3:AR3"/>
    <mergeCell ref="AS3:AT3"/>
    <mergeCell ref="AU3:AV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L13" sqref="L13"/>
    </sheetView>
  </sheetViews>
  <sheetFormatPr defaultRowHeight="15" x14ac:dyDescent="0.25"/>
  <cols>
    <col min="1" max="1" width="7.85546875" customWidth="1"/>
    <col min="2" max="2" width="29.85546875" customWidth="1"/>
    <col min="3" max="3" width="18.85546875" customWidth="1"/>
    <col min="4" max="4" width="25.140625" customWidth="1"/>
  </cols>
  <sheetData>
    <row r="1" spans="1:4" ht="18" x14ac:dyDescent="0.25">
      <c r="A1" s="1227" t="s">
        <v>1447</v>
      </c>
      <c r="B1" s="1227"/>
      <c r="C1" s="1227"/>
      <c r="D1" s="1227"/>
    </row>
    <row r="2" spans="1:4" ht="15.75" x14ac:dyDescent="0.25">
      <c r="A2" s="1228" t="s">
        <v>843</v>
      </c>
      <c r="B2" s="1229" t="s">
        <v>3</v>
      </c>
      <c r="C2" s="1230" t="s">
        <v>1448</v>
      </c>
      <c r="D2" s="1230"/>
    </row>
    <row r="3" spans="1:4" ht="15.75" x14ac:dyDescent="0.25">
      <c r="A3" s="1228"/>
      <c r="B3" s="1229"/>
      <c r="C3" s="803" t="s">
        <v>1449</v>
      </c>
      <c r="D3" s="804" t="s">
        <v>1450</v>
      </c>
    </row>
    <row r="4" spans="1:4" ht="15.75" x14ac:dyDescent="0.25">
      <c r="A4" s="805">
        <v>1</v>
      </c>
      <c r="B4" s="805" t="s">
        <v>342</v>
      </c>
      <c r="C4" s="806">
        <v>1512</v>
      </c>
      <c r="D4" s="807">
        <v>95262.93</v>
      </c>
    </row>
    <row r="5" spans="1:4" ht="15.75" x14ac:dyDescent="0.25">
      <c r="A5" s="805">
        <v>2</v>
      </c>
      <c r="B5" s="805" t="s">
        <v>340</v>
      </c>
      <c r="C5" s="806">
        <v>381</v>
      </c>
      <c r="D5" s="807">
        <v>8706.41</v>
      </c>
    </row>
    <row r="6" spans="1:4" ht="15.75" x14ac:dyDescent="0.25">
      <c r="A6" s="805">
        <v>3</v>
      </c>
      <c r="B6" s="805" t="s">
        <v>662</v>
      </c>
      <c r="C6" s="806">
        <v>219</v>
      </c>
      <c r="D6" s="807">
        <v>3958.55</v>
      </c>
    </row>
    <row r="7" spans="1:4" ht="15.75" x14ac:dyDescent="0.25">
      <c r="A7" s="805">
        <v>4</v>
      </c>
      <c r="B7" s="805" t="s">
        <v>351</v>
      </c>
      <c r="C7" s="806">
        <v>2</v>
      </c>
      <c r="D7" s="807">
        <v>124.1</v>
      </c>
    </row>
    <row r="8" spans="1:4" ht="15.75" x14ac:dyDescent="0.25">
      <c r="A8" s="805">
        <v>5</v>
      </c>
      <c r="B8" s="805" t="s">
        <v>1451</v>
      </c>
      <c r="C8" s="808">
        <v>4</v>
      </c>
      <c r="D8" s="808">
        <v>765.46</v>
      </c>
    </row>
    <row r="9" spans="1:4" ht="15.75" x14ac:dyDescent="0.25">
      <c r="A9" s="805">
        <v>6</v>
      </c>
      <c r="B9" s="805" t="s">
        <v>1452</v>
      </c>
      <c r="C9" s="808">
        <v>1</v>
      </c>
      <c r="D9" s="808">
        <v>13.11</v>
      </c>
    </row>
    <row r="10" spans="1:4" ht="15.75" x14ac:dyDescent="0.25">
      <c r="A10" s="805">
        <v>7</v>
      </c>
      <c r="B10" s="805" t="s">
        <v>935</v>
      </c>
      <c r="C10" s="808">
        <v>10</v>
      </c>
      <c r="D10" s="808">
        <v>830.59</v>
      </c>
    </row>
    <row r="11" spans="1:4" ht="15.75" x14ac:dyDescent="0.25">
      <c r="A11" s="805">
        <v>8</v>
      </c>
      <c r="B11" s="805" t="s">
        <v>1453</v>
      </c>
      <c r="C11" s="808">
        <v>121</v>
      </c>
      <c r="D11" s="808">
        <v>676.31</v>
      </c>
    </row>
    <row r="12" spans="1:4" ht="15.75" x14ac:dyDescent="0.25">
      <c r="A12" s="805">
        <v>9</v>
      </c>
      <c r="B12" s="805" t="s">
        <v>1454</v>
      </c>
      <c r="C12" s="808">
        <v>245</v>
      </c>
      <c r="D12" s="808">
        <v>4288</v>
      </c>
    </row>
    <row r="13" spans="1:4" ht="15.75" x14ac:dyDescent="0.25">
      <c r="A13" s="805">
        <v>10</v>
      </c>
      <c r="B13" s="805" t="s">
        <v>1455</v>
      </c>
      <c r="C13" s="808">
        <v>14</v>
      </c>
      <c r="D13" s="808">
        <v>403.44</v>
      </c>
    </row>
    <row r="14" spans="1:4" ht="15.75" x14ac:dyDescent="0.25">
      <c r="A14" s="805">
        <v>11</v>
      </c>
      <c r="B14" s="805" t="s">
        <v>1077</v>
      </c>
      <c r="C14" s="808">
        <v>20</v>
      </c>
      <c r="D14" s="808">
        <v>800.21</v>
      </c>
    </row>
    <row r="15" spans="1:4" ht="15.75" x14ac:dyDescent="0.25">
      <c r="A15" s="805">
        <v>12</v>
      </c>
      <c r="B15" s="805" t="s">
        <v>802</v>
      </c>
      <c r="C15" s="808">
        <v>6</v>
      </c>
      <c r="D15" s="808">
        <v>509.43</v>
      </c>
    </row>
    <row r="16" spans="1:4" ht="15.75" x14ac:dyDescent="0.25">
      <c r="A16" s="805">
        <v>13</v>
      </c>
      <c r="B16" s="805" t="s">
        <v>1456</v>
      </c>
      <c r="C16" s="808">
        <v>14</v>
      </c>
      <c r="D16" s="808">
        <v>280.72000000000003</v>
      </c>
    </row>
    <row r="17" spans="1:4" ht="15.75" x14ac:dyDescent="0.25">
      <c r="A17" s="805">
        <v>14</v>
      </c>
      <c r="B17" s="805" t="s">
        <v>1457</v>
      </c>
      <c r="C17" s="808">
        <v>12</v>
      </c>
      <c r="D17" s="808">
        <v>28.58</v>
      </c>
    </row>
    <row r="18" spans="1:4" ht="15.75" x14ac:dyDescent="0.25">
      <c r="A18" s="805">
        <v>15</v>
      </c>
      <c r="B18" s="805" t="s">
        <v>1458</v>
      </c>
      <c r="C18" s="808">
        <v>6</v>
      </c>
      <c r="D18" s="808">
        <v>746.41</v>
      </c>
    </row>
    <row r="19" spans="1:4" ht="15.75" x14ac:dyDescent="0.25">
      <c r="A19" s="805">
        <v>16</v>
      </c>
      <c r="B19" s="805" t="s">
        <v>1459</v>
      </c>
      <c r="C19" s="808" t="s">
        <v>1460</v>
      </c>
      <c r="D19" s="808" t="s">
        <v>1460</v>
      </c>
    </row>
    <row r="20" spans="1:4" ht="15.75" x14ac:dyDescent="0.25">
      <c r="A20" s="805">
        <v>17</v>
      </c>
      <c r="B20" s="809" t="s">
        <v>1461</v>
      </c>
      <c r="C20" s="808" t="s">
        <v>1460</v>
      </c>
      <c r="D20" s="808" t="s">
        <v>1460</v>
      </c>
    </row>
    <row r="21" spans="1:4" ht="15.75" x14ac:dyDescent="0.25">
      <c r="A21" s="805">
        <v>18</v>
      </c>
      <c r="B21" s="805" t="s">
        <v>1462</v>
      </c>
      <c r="C21" s="808" t="s">
        <v>1460</v>
      </c>
      <c r="D21" s="808" t="s">
        <v>1460</v>
      </c>
    </row>
    <row r="22" spans="1:4" ht="15.75" x14ac:dyDescent="0.25">
      <c r="A22" s="805">
        <v>19</v>
      </c>
      <c r="B22" s="805" t="s">
        <v>1463</v>
      </c>
      <c r="C22" s="808" t="s">
        <v>1460</v>
      </c>
      <c r="D22" s="808" t="s">
        <v>1460</v>
      </c>
    </row>
    <row r="23" spans="1:4" ht="18.75" x14ac:dyDescent="0.3">
      <c r="A23" s="810"/>
      <c r="B23" s="811" t="s">
        <v>287</v>
      </c>
      <c r="C23" s="812">
        <f>SUM(C4:C22)</f>
        <v>2567</v>
      </c>
      <c r="D23" s="813">
        <f>SUM(D4:D22)</f>
        <v>117394.25000000001</v>
      </c>
    </row>
  </sheetData>
  <mergeCells count="4">
    <mergeCell ref="A1:D1"/>
    <mergeCell ref="A2:A3"/>
    <mergeCell ref="B2:B3"/>
    <mergeCell ref="C2:D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K10" sqref="K10"/>
    </sheetView>
  </sheetViews>
  <sheetFormatPr defaultRowHeight="15" x14ac:dyDescent="0.25"/>
  <cols>
    <col min="1" max="1" width="6.7109375" customWidth="1"/>
    <col min="2" max="2" width="47.42578125" customWidth="1"/>
    <col min="3" max="3" width="16.140625" customWidth="1"/>
    <col min="4" max="5" width="12.5703125" customWidth="1"/>
    <col min="6" max="7" width="11.85546875" customWidth="1"/>
    <col min="8" max="8" width="14.5703125" customWidth="1"/>
    <col min="9" max="9" width="13.7109375" customWidth="1"/>
    <col min="10" max="10" width="14.7109375" customWidth="1"/>
    <col min="257" max="257" width="6.7109375" customWidth="1"/>
    <col min="258" max="258" width="47.42578125" customWidth="1"/>
    <col min="259" max="259" width="16.140625" customWidth="1"/>
    <col min="260" max="261" width="12.5703125" customWidth="1"/>
    <col min="262" max="263" width="11.85546875" customWidth="1"/>
    <col min="264" max="264" width="14.5703125" customWidth="1"/>
    <col min="265" max="265" width="13.7109375" customWidth="1"/>
    <col min="266" max="266" width="14.7109375" customWidth="1"/>
    <col min="513" max="513" width="6.7109375" customWidth="1"/>
    <col min="514" max="514" width="47.42578125" customWidth="1"/>
    <col min="515" max="515" width="16.140625" customWidth="1"/>
    <col min="516" max="517" width="12.5703125" customWidth="1"/>
    <col min="518" max="519" width="11.85546875" customWidth="1"/>
    <col min="520" max="520" width="14.5703125" customWidth="1"/>
    <col min="521" max="521" width="13.7109375" customWidth="1"/>
    <col min="522" max="522" width="14.7109375" customWidth="1"/>
    <col min="769" max="769" width="6.7109375" customWidth="1"/>
    <col min="770" max="770" width="47.42578125" customWidth="1"/>
    <col min="771" max="771" width="16.140625" customWidth="1"/>
    <col min="772" max="773" width="12.5703125" customWidth="1"/>
    <col min="774" max="775" width="11.85546875" customWidth="1"/>
    <col min="776" max="776" width="14.5703125" customWidth="1"/>
    <col min="777" max="777" width="13.7109375" customWidth="1"/>
    <col min="778" max="778" width="14.7109375" customWidth="1"/>
    <col min="1025" max="1025" width="6.7109375" customWidth="1"/>
    <col min="1026" max="1026" width="47.42578125" customWidth="1"/>
    <col min="1027" max="1027" width="16.140625" customWidth="1"/>
    <col min="1028" max="1029" width="12.5703125" customWidth="1"/>
    <col min="1030" max="1031" width="11.85546875" customWidth="1"/>
    <col min="1032" max="1032" width="14.5703125" customWidth="1"/>
    <col min="1033" max="1033" width="13.7109375" customWidth="1"/>
    <col min="1034" max="1034" width="14.7109375" customWidth="1"/>
    <col min="1281" max="1281" width="6.7109375" customWidth="1"/>
    <col min="1282" max="1282" width="47.42578125" customWidth="1"/>
    <col min="1283" max="1283" width="16.140625" customWidth="1"/>
    <col min="1284" max="1285" width="12.5703125" customWidth="1"/>
    <col min="1286" max="1287" width="11.85546875" customWidth="1"/>
    <col min="1288" max="1288" width="14.5703125" customWidth="1"/>
    <col min="1289" max="1289" width="13.7109375" customWidth="1"/>
    <col min="1290" max="1290" width="14.7109375" customWidth="1"/>
    <col min="1537" max="1537" width="6.7109375" customWidth="1"/>
    <col min="1538" max="1538" width="47.42578125" customWidth="1"/>
    <col min="1539" max="1539" width="16.140625" customWidth="1"/>
    <col min="1540" max="1541" width="12.5703125" customWidth="1"/>
    <col min="1542" max="1543" width="11.85546875" customWidth="1"/>
    <col min="1544" max="1544" width="14.5703125" customWidth="1"/>
    <col min="1545" max="1545" width="13.7109375" customWidth="1"/>
    <col min="1546" max="1546" width="14.7109375" customWidth="1"/>
    <col min="1793" max="1793" width="6.7109375" customWidth="1"/>
    <col min="1794" max="1794" width="47.42578125" customWidth="1"/>
    <col min="1795" max="1795" width="16.140625" customWidth="1"/>
    <col min="1796" max="1797" width="12.5703125" customWidth="1"/>
    <col min="1798" max="1799" width="11.85546875" customWidth="1"/>
    <col min="1800" max="1800" width="14.5703125" customWidth="1"/>
    <col min="1801" max="1801" width="13.7109375" customWidth="1"/>
    <col min="1802" max="1802" width="14.7109375" customWidth="1"/>
    <col min="2049" max="2049" width="6.7109375" customWidth="1"/>
    <col min="2050" max="2050" width="47.42578125" customWidth="1"/>
    <col min="2051" max="2051" width="16.140625" customWidth="1"/>
    <col min="2052" max="2053" width="12.5703125" customWidth="1"/>
    <col min="2054" max="2055" width="11.85546875" customWidth="1"/>
    <col min="2056" max="2056" width="14.5703125" customWidth="1"/>
    <col min="2057" max="2057" width="13.7109375" customWidth="1"/>
    <col min="2058" max="2058" width="14.7109375" customWidth="1"/>
    <col min="2305" max="2305" width="6.7109375" customWidth="1"/>
    <col min="2306" max="2306" width="47.42578125" customWidth="1"/>
    <col min="2307" max="2307" width="16.140625" customWidth="1"/>
    <col min="2308" max="2309" width="12.5703125" customWidth="1"/>
    <col min="2310" max="2311" width="11.85546875" customWidth="1"/>
    <col min="2312" max="2312" width="14.5703125" customWidth="1"/>
    <col min="2313" max="2313" width="13.7109375" customWidth="1"/>
    <col min="2314" max="2314" width="14.7109375" customWidth="1"/>
    <col min="2561" max="2561" width="6.7109375" customWidth="1"/>
    <col min="2562" max="2562" width="47.42578125" customWidth="1"/>
    <col min="2563" max="2563" width="16.140625" customWidth="1"/>
    <col min="2564" max="2565" width="12.5703125" customWidth="1"/>
    <col min="2566" max="2567" width="11.85546875" customWidth="1"/>
    <col min="2568" max="2568" width="14.5703125" customWidth="1"/>
    <col min="2569" max="2569" width="13.7109375" customWidth="1"/>
    <col min="2570" max="2570" width="14.7109375" customWidth="1"/>
    <col min="2817" max="2817" width="6.7109375" customWidth="1"/>
    <col min="2818" max="2818" width="47.42578125" customWidth="1"/>
    <col min="2819" max="2819" width="16.140625" customWidth="1"/>
    <col min="2820" max="2821" width="12.5703125" customWidth="1"/>
    <col min="2822" max="2823" width="11.85546875" customWidth="1"/>
    <col min="2824" max="2824" width="14.5703125" customWidth="1"/>
    <col min="2825" max="2825" width="13.7109375" customWidth="1"/>
    <col min="2826" max="2826" width="14.7109375" customWidth="1"/>
    <col min="3073" max="3073" width="6.7109375" customWidth="1"/>
    <col min="3074" max="3074" width="47.42578125" customWidth="1"/>
    <col min="3075" max="3075" width="16.140625" customWidth="1"/>
    <col min="3076" max="3077" width="12.5703125" customWidth="1"/>
    <col min="3078" max="3079" width="11.85546875" customWidth="1"/>
    <col min="3080" max="3080" width="14.5703125" customWidth="1"/>
    <col min="3081" max="3081" width="13.7109375" customWidth="1"/>
    <col min="3082" max="3082" width="14.7109375" customWidth="1"/>
    <col min="3329" max="3329" width="6.7109375" customWidth="1"/>
    <col min="3330" max="3330" width="47.42578125" customWidth="1"/>
    <col min="3331" max="3331" width="16.140625" customWidth="1"/>
    <col min="3332" max="3333" width="12.5703125" customWidth="1"/>
    <col min="3334" max="3335" width="11.85546875" customWidth="1"/>
    <col min="3336" max="3336" width="14.5703125" customWidth="1"/>
    <col min="3337" max="3337" width="13.7109375" customWidth="1"/>
    <col min="3338" max="3338" width="14.7109375" customWidth="1"/>
    <col min="3585" max="3585" width="6.7109375" customWidth="1"/>
    <col min="3586" max="3586" width="47.42578125" customWidth="1"/>
    <col min="3587" max="3587" width="16.140625" customWidth="1"/>
    <col min="3588" max="3589" width="12.5703125" customWidth="1"/>
    <col min="3590" max="3591" width="11.85546875" customWidth="1"/>
    <col min="3592" max="3592" width="14.5703125" customWidth="1"/>
    <col min="3593" max="3593" width="13.7109375" customWidth="1"/>
    <col min="3594" max="3594" width="14.7109375" customWidth="1"/>
    <col min="3841" max="3841" width="6.7109375" customWidth="1"/>
    <col min="3842" max="3842" width="47.42578125" customWidth="1"/>
    <col min="3843" max="3843" width="16.140625" customWidth="1"/>
    <col min="3844" max="3845" width="12.5703125" customWidth="1"/>
    <col min="3846" max="3847" width="11.85546875" customWidth="1"/>
    <col min="3848" max="3848" width="14.5703125" customWidth="1"/>
    <col min="3849" max="3849" width="13.7109375" customWidth="1"/>
    <col min="3850" max="3850" width="14.7109375" customWidth="1"/>
    <col min="4097" max="4097" width="6.7109375" customWidth="1"/>
    <col min="4098" max="4098" width="47.42578125" customWidth="1"/>
    <col min="4099" max="4099" width="16.140625" customWidth="1"/>
    <col min="4100" max="4101" width="12.5703125" customWidth="1"/>
    <col min="4102" max="4103" width="11.85546875" customWidth="1"/>
    <col min="4104" max="4104" width="14.5703125" customWidth="1"/>
    <col min="4105" max="4105" width="13.7109375" customWidth="1"/>
    <col min="4106" max="4106" width="14.7109375" customWidth="1"/>
    <col min="4353" max="4353" width="6.7109375" customWidth="1"/>
    <col min="4354" max="4354" width="47.42578125" customWidth="1"/>
    <col min="4355" max="4355" width="16.140625" customWidth="1"/>
    <col min="4356" max="4357" width="12.5703125" customWidth="1"/>
    <col min="4358" max="4359" width="11.85546875" customWidth="1"/>
    <col min="4360" max="4360" width="14.5703125" customWidth="1"/>
    <col min="4361" max="4361" width="13.7109375" customWidth="1"/>
    <col min="4362" max="4362" width="14.7109375" customWidth="1"/>
    <col min="4609" max="4609" width="6.7109375" customWidth="1"/>
    <col min="4610" max="4610" width="47.42578125" customWidth="1"/>
    <col min="4611" max="4611" width="16.140625" customWidth="1"/>
    <col min="4612" max="4613" width="12.5703125" customWidth="1"/>
    <col min="4614" max="4615" width="11.85546875" customWidth="1"/>
    <col min="4616" max="4616" width="14.5703125" customWidth="1"/>
    <col min="4617" max="4617" width="13.7109375" customWidth="1"/>
    <col min="4618" max="4618" width="14.7109375" customWidth="1"/>
    <col min="4865" max="4865" width="6.7109375" customWidth="1"/>
    <col min="4866" max="4866" width="47.42578125" customWidth="1"/>
    <col min="4867" max="4867" width="16.140625" customWidth="1"/>
    <col min="4868" max="4869" width="12.5703125" customWidth="1"/>
    <col min="4870" max="4871" width="11.85546875" customWidth="1"/>
    <col min="4872" max="4872" width="14.5703125" customWidth="1"/>
    <col min="4873" max="4873" width="13.7109375" customWidth="1"/>
    <col min="4874" max="4874" width="14.7109375" customWidth="1"/>
    <col min="5121" max="5121" width="6.7109375" customWidth="1"/>
    <col min="5122" max="5122" width="47.42578125" customWidth="1"/>
    <col min="5123" max="5123" width="16.140625" customWidth="1"/>
    <col min="5124" max="5125" width="12.5703125" customWidth="1"/>
    <col min="5126" max="5127" width="11.85546875" customWidth="1"/>
    <col min="5128" max="5128" width="14.5703125" customWidth="1"/>
    <col min="5129" max="5129" width="13.7109375" customWidth="1"/>
    <col min="5130" max="5130" width="14.7109375" customWidth="1"/>
    <col min="5377" max="5377" width="6.7109375" customWidth="1"/>
    <col min="5378" max="5378" width="47.42578125" customWidth="1"/>
    <col min="5379" max="5379" width="16.140625" customWidth="1"/>
    <col min="5380" max="5381" width="12.5703125" customWidth="1"/>
    <col min="5382" max="5383" width="11.85546875" customWidth="1"/>
    <col min="5384" max="5384" width="14.5703125" customWidth="1"/>
    <col min="5385" max="5385" width="13.7109375" customWidth="1"/>
    <col min="5386" max="5386" width="14.7109375" customWidth="1"/>
    <col min="5633" max="5633" width="6.7109375" customWidth="1"/>
    <col min="5634" max="5634" width="47.42578125" customWidth="1"/>
    <col min="5635" max="5635" width="16.140625" customWidth="1"/>
    <col min="5636" max="5637" width="12.5703125" customWidth="1"/>
    <col min="5638" max="5639" width="11.85546875" customWidth="1"/>
    <col min="5640" max="5640" width="14.5703125" customWidth="1"/>
    <col min="5641" max="5641" width="13.7109375" customWidth="1"/>
    <col min="5642" max="5642" width="14.7109375" customWidth="1"/>
    <col min="5889" max="5889" width="6.7109375" customWidth="1"/>
    <col min="5890" max="5890" width="47.42578125" customWidth="1"/>
    <col min="5891" max="5891" width="16.140625" customWidth="1"/>
    <col min="5892" max="5893" width="12.5703125" customWidth="1"/>
    <col min="5894" max="5895" width="11.85546875" customWidth="1"/>
    <col min="5896" max="5896" width="14.5703125" customWidth="1"/>
    <col min="5897" max="5897" width="13.7109375" customWidth="1"/>
    <col min="5898" max="5898" width="14.7109375" customWidth="1"/>
    <col min="6145" max="6145" width="6.7109375" customWidth="1"/>
    <col min="6146" max="6146" width="47.42578125" customWidth="1"/>
    <col min="6147" max="6147" width="16.140625" customWidth="1"/>
    <col min="6148" max="6149" width="12.5703125" customWidth="1"/>
    <col min="6150" max="6151" width="11.85546875" customWidth="1"/>
    <col min="6152" max="6152" width="14.5703125" customWidth="1"/>
    <col min="6153" max="6153" width="13.7109375" customWidth="1"/>
    <col min="6154" max="6154" width="14.7109375" customWidth="1"/>
    <col min="6401" max="6401" width="6.7109375" customWidth="1"/>
    <col min="6402" max="6402" width="47.42578125" customWidth="1"/>
    <col min="6403" max="6403" width="16.140625" customWidth="1"/>
    <col min="6404" max="6405" width="12.5703125" customWidth="1"/>
    <col min="6406" max="6407" width="11.85546875" customWidth="1"/>
    <col min="6408" max="6408" width="14.5703125" customWidth="1"/>
    <col min="6409" max="6409" width="13.7109375" customWidth="1"/>
    <col min="6410" max="6410" width="14.7109375" customWidth="1"/>
    <col min="6657" max="6657" width="6.7109375" customWidth="1"/>
    <col min="6658" max="6658" width="47.42578125" customWidth="1"/>
    <col min="6659" max="6659" width="16.140625" customWidth="1"/>
    <col min="6660" max="6661" width="12.5703125" customWidth="1"/>
    <col min="6662" max="6663" width="11.85546875" customWidth="1"/>
    <col min="6664" max="6664" width="14.5703125" customWidth="1"/>
    <col min="6665" max="6665" width="13.7109375" customWidth="1"/>
    <col min="6666" max="6666" width="14.7109375" customWidth="1"/>
    <col min="6913" max="6913" width="6.7109375" customWidth="1"/>
    <col min="6914" max="6914" width="47.42578125" customWidth="1"/>
    <col min="6915" max="6915" width="16.140625" customWidth="1"/>
    <col min="6916" max="6917" width="12.5703125" customWidth="1"/>
    <col min="6918" max="6919" width="11.85546875" customWidth="1"/>
    <col min="6920" max="6920" width="14.5703125" customWidth="1"/>
    <col min="6921" max="6921" width="13.7109375" customWidth="1"/>
    <col min="6922" max="6922" width="14.7109375" customWidth="1"/>
    <col min="7169" max="7169" width="6.7109375" customWidth="1"/>
    <col min="7170" max="7170" width="47.42578125" customWidth="1"/>
    <col min="7171" max="7171" width="16.140625" customWidth="1"/>
    <col min="7172" max="7173" width="12.5703125" customWidth="1"/>
    <col min="7174" max="7175" width="11.85546875" customWidth="1"/>
    <col min="7176" max="7176" width="14.5703125" customWidth="1"/>
    <col min="7177" max="7177" width="13.7109375" customWidth="1"/>
    <col min="7178" max="7178" width="14.7109375" customWidth="1"/>
    <col min="7425" max="7425" width="6.7109375" customWidth="1"/>
    <col min="7426" max="7426" width="47.42578125" customWidth="1"/>
    <col min="7427" max="7427" width="16.140625" customWidth="1"/>
    <col min="7428" max="7429" width="12.5703125" customWidth="1"/>
    <col min="7430" max="7431" width="11.85546875" customWidth="1"/>
    <col min="7432" max="7432" width="14.5703125" customWidth="1"/>
    <col min="7433" max="7433" width="13.7109375" customWidth="1"/>
    <col min="7434" max="7434" width="14.7109375" customWidth="1"/>
    <col min="7681" max="7681" width="6.7109375" customWidth="1"/>
    <col min="7682" max="7682" width="47.42578125" customWidth="1"/>
    <col min="7683" max="7683" width="16.140625" customWidth="1"/>
    <col min="7684" max="7685" width="12.5703125" customWidth="1"/>
    <col min="7686" max="7687" width="11.85546875" customWidth="1"/>
    <col min="7688" max="7688" width="14.5703125" customWidth="1"/>
    <col min="7689" max="7689" width="13.7109375" customWidth="1"/>
    <col min="7690" max="7690" width="14.7109375" customWidth="1"/>
    <col min="7937" max="7937" width="6.7109375" customWidth="1"/>
    <col min="7938" max="7938" width="47.42578125" customWidth="1"/>
    <col min="7939" max="7939" width="16.140625" customWidth="1"/>
    <col min="7940" max="7941" width="12.5703125" customWidth="1"/>
    <col min="7942" max="7943" width="11.85546875" customWidth="1"/>
    <col min="7944" max="7944" width="14.5703125" customWidth="1"/>
    <col min="7945" max="7945" width="13.7109375" customWidth="1"/>
    <col min="7946" max="7946" width="14.7109375" customWidth="1"/>
    <col min="8193" max="8193" width="6.7109375" customWidth="1"/>
    <col min="8194" max="8194" width="47.42578125" customWidth="1"/>
    <col min="8195" max="8195" width="16.140625" customWidth="1"/>
    <col min="8196" max="8197" width="12.5703125" customWidth="1"/>
    <col min="8198" max="8199" width="11.85546875" customWidth="1"/>
    <col min="8200" max="8200" width="14.5703125" customWidth="1"/>
    <col min="8201" max="8201" width="13.7109375" customWidth="1"/>
    <col min="8202" max="8202" width="14.7109375" customWidth="1"/>
    <col min="8449" max="8449" width="6.7109375" customWidth="1"/>
    <col min="8450" max="8450" width="47.42578125" customWidth="1"/>
    <col min="8451" max="8451" width="16.140625" customWidth="1"/>
    <col min="8452" max="8453" width="12.5703125" customWidth="1"/>
    <col min="8454" max="8455" width="11.85546875" customWidth="1"/>
    <col min="8456" max="8456" width="14.5703125" customWidth="1"/>
    <col min="8457" max="8457" width="13.7109375" customWidth="1"/>
    <col min="8458" max="8458" width="14.7109375" customWidth="1"/>
    <col min="8705" max="8705" width="6.7109375" customWidth="1"/>
    <col min="8706" max="8706" width="47.42578125" customWidth="1"/>
    <col min="8707" max="8707" width="16.140625" customWidth="1"/>
    <col min="8708" max="8709" width="12.5703125" customWidth="1"/>
    <col min="8710" max="8711" width="11.85546875" customWidth="1"/>
    <col min="8712" max="8712" width="14.5703125" customWidth="1"/>
    <col min="8713" max="8713" width="13.7109375" customWidth="1"/>
    <col min="8714" max="8714" width="14.7109375" customWidth="1"/>
    <col min="8961" max="8961" width="6.7109375" customWidth="1"/>
    <col min="8962" max="8962" width="47.42578125" customWidth="1"/>
    <col min="8963" max="8963" width="16.140625" customWidth="1"/>
    <col min="8964" max="8965" width="12.5703125" customWidth="1"/>
    <col min="8966" max="8967" width="11.85546875" customWidth="1"/>
    <col min="8968" max="8968" width="14.5703125" customWidth="1"/>
    <col min="8969" max="8969" width="13.7109375" customWidth="1"/>
    <col min="8970" max="8970" width="14.7109375" customWidth="1"/>
    <col min="9217" max="9217" width="6.7109375" customWidth="1"/>
    <col min="9218" max="9218" width="47.42578125" customWidth="1"/>
    <col min="9219" max="9219" width="16.140625" customWidth="1"/>
    <col min="9220" max="9221" width="12.5703125" customWidth="1"/>
    <col min="9222" max="9223" width="11.85546875" customWidth="1"/>
    <col min="9224" max="9224" width="14.5703125" customWidth="1"/>
    <col min="9225" max="9225" width="13.7109375" customWidth="1"/>
    <col min="9226" max="9226" width="14.7109375" customWidth="1"/>
    <col min="9473" max="9473" width="6.7109375" customWidth="1"/>
    <col min="9474" max="9474" width="47.42578125" customWidth="1"/>
    <col min="9475" max="9475" width="16.140625" customWidth="1"/>
    <col min="9476" max="9477" width="12.5703125" customWidth="1"/>
    <col min="9478" max="9479" width="11.85546875" customWidth="1"/>
    <col min="9480" max="9480" width="14.5703125" customWidth="1"/>
    <col min="9481" max="9481" width="13.7109375" customWidth="1"/>
    <col min="9482" max="9482" width="14.7109375" customWidth="1"/>
    <col min="9729" max="9729" width="6.7109375" customWidth="1"/>
    <col min="9730" max="9730" width="47.42578125" customWidth="1"/>
    <col min="9731" max="9731" width="16.140625" customWidth="1"/>
    <col min="9732" max="9733" width="12.5703125" customWidth="1"/>
    <col min="9734" max="9735" width="11.85546875" customWidth="1"/>
    <col min="9736" max="9736" width="14.5703125" customWidth="1"/>
    <col min="9737" max="9737" width="13.7109375" customWidth="1"/>
    <col min="9738" max="9738" width="14.7109375" customWidth="1"/>
    <col min="9985" max="9985" width="6.7109375" customWidth="1"/>
    <col min="9986" max="9986" width="47.42578125" customWidth="1"/>
    <col min="9987" max="9987" width="16.140625" customWidth="1"/>
    <col min="9988" max="9989" width="12.5703125" customWidth="1"/>
    <col min="9990" max="9991" width="11.85546875" customWidth="1"/>
    <col min="9992" max="9992" width="14.5703125" customWidth="1"/>
    <col min="9993" max="9993" width="13.7109375" customWidth="1"/>
    <col min="9994" max="9994" width="14.7109375" customWidth="1"/>
    <col min="10241" max="10241" width="6.7109375" customWidth="1"/>
    <col min="10242" max="10242" width="47.42578125" customWidth="1"/>
    <col min="10243" max="10243" width="16.140625" customWidth="1"/>
    <col min="10244" max="10245" width="12.5703125" customWidth="1"/>
    <col min="10246" max="10247" width="11.85546875" customWidth="1"/>
    <col min="10248" max="10248" width="14.5703125" customWidth="1"/>
    <col min="10249" max="10249" width="13.7109375" customWidth="1"/>
    <col min="10250" max="10250" width="14.7109375" customWidth="1"/>
    <col min="10497" max="10497" width="6.7109375" customWidth="1"/>
    <col min="10498" max="10498" width="47.42578125" customWidth="1"/>
    <col min="10499" max="10499" width="16.140625" customWidth="1"/>
    <col min="10500" max="10501" width="12.5703125" customWidth="1"/>
    <col min="10502" max="10503" width="11.85546875" customWidth="1"/>
    <col min="10504" max="10504" width="14.5703125" customWidth="1"/>
    <col min="10505" max="10505" width="13.7109375" customWidth="1"/>
    <col min="10506" max="10506" width="14.7109375" customWidth="1"/>
    <col min="10753" max="10753" width="6.7109375" customWidth="1"/>
    <col min="10754" max="10754" width="47.42578125" customWidth="1"/>
    <col min="10755" max="10755" width="16.140625" customWidth="1"/>
    <col min="10756" max="10757" width="12.5703125" customWidth="1"/>
    <col min="10758" max="10759" width="11.85546875" customWidth="1"/>
    <col min="10760" max="10760" width="14.5703125" customWidth="1"/>
    <col min="10761" max="10761" width="13.7109375" customWidth="1"/>
    <col min="10762" max="10762" width="14.7109375" customWidth="1"/>
    <col min="11009" max="11009" width="6.7109375" customWidth="1"/>
    <col min="11010" max="11010" width="47.42578125" customWidth="1"/>
    <col min="11011" max="11011" width="16.140625" customWidth="1"/>
    <col min="11012" max="11013" width="12.5703125" customWidth="1"/>
    <col min="11014" max="11015" width="11.85546875" customWidth="1"/>
    <col min="11016" max="11016" width="14.5703125" customWidth="1"/>
    <col min="11017" max="11017" width="13.7109375" customWidth="1"/>
    <col min="11018" max="11018" width="14.7109375" customWidth="1"/>
    <col min="11265" max="11265" width="6.7109375" customWidth="1"/>
    <col min="11266" max="11266" width="47.42578125" customWidth="1"/>
    <col min="11267" max="11267" width="16.140625" customWidth="1"/>
    <col min="11268" max="11269" width="12.5703125" customWidth="1"/>
    <col min="11270" max="11271" width="11.85546875" customWidth="1"/>
    <col min="11272" max="11272" width="14.5703125" customWidth="1"/>
    <col min="11273" max="11273" width="13.7109375" customWidth="1"/>
    <col min="11274" max="11274" width="14.7109375" customWidth="1"/>
    <col min="11521" max="11521" width="6.7109375" customWidth="1"/>
    <col min="11522" max="11522" width="47.42578125" customWidth="1"/>
    <col min="11523" max="11523" width="16.140625" customWidth="1"/>
    <col min="11524" max="11525" width="12.5703125" customWidth="1"/>
    <col min="11526" max="11527" width="11.85546875" customWidth="1"/>
    <col min="11528" max="11528" width="14.5703125" customWidth="1"/>
    <col min="11529" max="11529" width="13.7109375" customWidth="1"/>
    <col min="11530" max="11530" width="14.7109375" customWidth="1"/>
    <col min="11777" max="11777" width="6.7109375" customWidth="1"/>
    <col min="11778" max="11778" width="47.42578125" customWidth="1"/>
    <col min="11779" max="11779" width="16.140625" customWidth="1"/>
    <col min="11780" max="11781" width="12.5703125" customWidth="1"/>
    <col min="11782" max="11783" width="11.85546875" customWidth="1"/>
    <col min="11784" max="11784" width="14.5703125" customWidth="1"/>
    <col min="11785" max="11785" width="13.7109375" customWidth="1"/>
    <col min="11786" max="11786" width="14.7109375" customWidth="1"/>
    <col min="12033" max="12033" width="6.7109375" customWidth="1"/>
    <col min="12034" max="12034" width="47.42578125" customWidth="1"/>
    <col min="12035" max="12035" width="16.140625" customWidth="1"/>
    <col min="12036" max="12037" width="12.5703125" customWidth="1"/>
    <col min="12038" max="12039" width="11.85546875" customWidth="1"/>
    <col min="12040" max="12040" width="14.5703125" customWidth="1"/>
    <col min="12041" max="12041" width="13.7109375" customWidth="1"/>
    <col min="12042" max="12042" width="14.7109375" customWidth="1"/>
    <col min="12289" max="12289" width="6.7109375" customWidth="1"/>
    <col min="12290" max="12290" width="47.42578125" customWidth="1"/>
    <col min="12291" max="12291" width="16.140625" customWidth="1"/>
    <col min="12292" max="12293" width="12.5703125" customWidth="1"/>
    <col min="12294" max="12295" width="11.85546875" customWidth="1"/>
    <col min="12296" max="12296" width="14.5703125" customWidth="1"/>
    <col min="12297" max="12297" width="13.7109375" customWidth="1"/>
    <col min="12298" max="12298" width="14.7109375" customWidth="1"/>
    <col min="12545" max="12545" width="6.7109375" customWidth="1"/>
    <col min="12546" max="12546" width="47.42578125" customWidth="1"/>
    <col min="12547" max="12547" width="16.140625" customWidth="1"/>
    <col min="12548" max="12549" width="12.5703125" customWidth="1"/>
    <col min="12550" max="12551" width="11.85546875" customWidth="1"/>
    <col min="12552" max="12552" width="14.5703125" customWidth="1"/>
    <col min="12553" max="12553" width="13.7109375" customWidth="1"/>
    <col min="12554" max="12554" width="14.7109375" customWidth="1"/>
    <col min="12801" max="12801" width="6.7109375" customWidth="1"/>
    <col min="12802" max="12802" width="47.42578125" customWidth="1"/>
    <col min="12803" max="12803" width="16.140625" customWidth="1"/>
    <col min="12804" max="12805" width="12.5703125" customWidth="1"/>
    <col min="12806" max="12807" width="11.85546875" customWidth="1"/>
    <col min="12808" max="12808" width="14.5703125" customWidth="1"/>
    <col min="12809" max="12809" width="13.7109375" customWidth="1"/>
    <col min="12810" max="12810" width="14.7109375" customWidth="1"/>
    <col min="13057" max="13057" width="6.7109375" customWidth="1"/>
    <col min="13058" max="13058" width="47.42578125" customWidth="1"/>
    <col min="13059" max="13059" width="16.140625" customWidth="1"/>
    <col min="13060" max="13061" width="12.5703125" customWidth="1"/>
    <col min="13062" max="13063" width="11.85546875" customWidth="1"/>
    <col min="13064" max="13064" width="14.5703125" customWidth="1"/>
    <col min="13065" max="13065" width="13.7109375" customWidth="1"/>
    <col min="13066" max="13066" width="14.7109375" customWidth="1"/>
    <col min="13313" max="13313" width="6.7109375" customWidth="1"/>
    <col min="13314" max="13314" width="47.42578125" customWidth="1"/>
    <col min="13315" max="13315" width="16.140625" customWidth="1"/>
    <col min="13316" max="13317" width="12.5703125" customWidth="1"/>
    <col min="13318" max="13319" width="11.85546875" customWidth="1"/>
    <col min="13320" max="13320" width="14.5703125" customWidth="1"/>
    <col min="13321" max="13321" width="13.7109375" customWidth="1"/>
    <col min="13322" max="13322" width="14.7109375" customWidth="1"/>
    <col min="13569" max="13569" width="6.7109375" customWidth="1"/>
    <col min="13570" max="13570" width="47.42578125" customWidth="1"/>
    <col min="13571" max="13571" width="16.140625" customWidth="1"/>
    <col min="13572" max="13573" width="12.5703125" customWidth="1"/>
    <col min="13574" max="13575" width="11.85546875" customWidth="1"/>
    <col min="13576" max="13576" width="14.5703125" customWidth="1"/>
    <col min="13577" max="13577" width="13.7109375" customWidth="1"/>
    <col min="13578" max="13578" width="14.7109375" customWidth="1"/>
    <col min="13825" max="13825" width="6.7109375" customWidth="1"/>
    <col min="13826" max="13826" width="47.42578125" customWidth="1"/>
    <col min="13827" max="13827" width="16.140625" customWidth="1"/>
    <col min="13828" max="13829" width="12.5703125" customWidth="1"/>
    <col min="13830" max="13831" width="11.85546875" customWidth="1"/>
    <col min="13832" max="13832" width="14.5703125" customWidth="1"/>
    <col min="13833" max="13833" width="13.7109375" customWidth="1"/>
    <col min="13834" max="13834" width="14.7109375" customWidth="1"/>
    <col min="14081" max="14081" width="6.7109375" customWidth="1"/>
    <col min="14082" max="14082" width="47.42578125" customWidth="1"/>
    <col min="14083" max="14083" width="16.140625" customWidth="1"/>
    <col min="14084" max="14085" width="12.5703125" customWidth="1"/>
    <col min="14086" max="14087" width="11.85546875" customWidth="1"/>
    <col min="14088" max="14088" width="14.5703125" customWidth="1"/>
    <col min="14089" max="14089" width="13.7109375" customWidth="1"/>
    <col min="14090" max="14090" width="14.7109375" customWidth="1"/>
    <col min="14337" max="14337" width="6.7109375" customWidth="1"/>
    <col min="14338" max="14338" width="47.42578125" customWidth="1"/>
    <col min="14339" max="14339" width="16.140625" customWidth="1"/>
    <col min="14340" max="14341" width="12.5703125" customWidth="1"/>
    <col min="14342" max="14343" width="11.85546875" customWidth="1"/>
    <col min="14344" max="14344" width="14.5703125" customWidth="1"/>
    <col min="14345" max="14345" width="13.7109375" customWidth="1"/>
    <col min="14346" max="14346" width="14.7109375" customWidth="1"/>
    <col min="14593" max="14593" width="6.7109375" customWidth="1"/>
    <col min="14594" max="14594" width="47.42578125" customWidth="1"/>
    <col min="14595" max="14595" width="16.140625" customWidth="1"/>
    <col min="14596" max="14597" width="12.5703125" customWidth="1"/>
    <col min="14598" max="14599" width="11.85546875" customWidth="1"/>
    <col min="14600" max="14600" width="14.5703125" customWidth="1"/>
    <col min="14601" max="14601" width="13.7109375" customWidth="1"/>
    <col min="14602" max="14602" width="14.7109375" customWidth="1"/>
    <col min="14849" max="14849" width="6.7109375" customWidth="1"/>
    <col min="14850" max="14850" width="47.42578125" customWidth="1"/>
    <col min="14851" max="14851" width="16.140625" customWidth="1"/>
    <col min="14852" max="14853" width="12.5703125" customWidth="1"/>
    <col min="14854" max="14855" width="11.85546875" customWidth="1"/>
    <col min="14856" max="14856" width="14.5703125" customWidth="1"/>
    <col min="14857" max="14857" width="13.7109375" customWidth="1"/>
    <col min="14858" max="14858" width="14.7109375" customWidth="1"/>
    <col min="15105" max="15105" width="6.7109375" customWidth="1"/>
    <col min="15106" max="15106" width="47.42578125" customWidth="1"/>
    <col min="15107" max="15107" width="16.140625" customWidth="1"/>
    <col min="15108" max="15109" width="12.5703125" customWidth="1"/>
    <col min="15110" max="15111" width="11.85546875" customWidth="1"/>
    <col min="15112" max="15112" width="14.5703125" customWidth="1"/>
    <col min="15113" max="15113" width="13.7109375" customWidth="1"/>
    <col min="15114" max="15114" width="14.7109375" customWidth="1"/>
    <col min="15361" max="15361" width="6.7109375" customWidth="1"/>
    <col min="15362" max="15362" width="47.42578125" customWidth="1"/>
    <col min="15363" max="15363" width="16.140625" customWidth="1"/>
    <col min="15364" max="15365" width="12.5703125" customWidth="1"/>
    <col min="15366" max="15367" width="11.85546875" customWidth="1"/>
    <col min="15368" max="15368" width="14.5703125" customWidth="1"/>
    <col min="15369" max="15369" width="13.7109375" customWidth="1"/>
    <col min="15370" max="15370" width="14.7109375" customWidth="1"/>
    <col min="15617" max="15617" width="6.7109375" customWidth="1"/>
    <col min="15618" max="15618" width="47.42578125" customWidth="1"/>
    <col min="15619" max="15619" width="16.140625" customWidth="1"/>
    <col min="15620" max="15621" width="12.5703125" customWidth="1"/>
    <col min="15622" max="15623" width="11.85546875" customWidth="1"/>
    <col min="15624" max="15624" width="14.5703125" customWidth="1"/>
    <col min="15625" max="15625" width="13.7109375" customWidth="1"/>
    <col min="15626" max="15626" width="14.7109375" customWidth="1"/>
    <col min="15873" max="15873" width="6.7109375" customWidth="1"/>
    <col min="15874" max="15874" width="47.42578125" customWidth="1"/>
    <col min="15875" max="15875" width="16.140625" customWidth="1"/>
    <col min="15876" max="15877" width="12.5703125" customWidth="1"/>
    <col min="15878" max="15879" width="11.85546875" customWidth="1"/>
    <col min="15880" max="15880" width="14.5703125" customWidth="1"/>
    <col min="15881" max="15881" width="13.7109375" customWidth="1"/>
    <col min="15882" max="15882" width="14.7109375" customWidth="1"/>
    <col min="16129" max="16129" width="6.7109375" customWidth="1"/>
    <col min="16130" max="16130" width="47.42578125" customWidth="1"/>
    <col min="16131" max="16131" width="16.140625" customWidth="1"/>
    <col min="16132" max="16133" width="12.5703125" customWidth="1"/>
    <col min="16134" max="16135" width="11.85546875" customWidth="1"/>
    <col min="16136" max="16136" width="14.5703125" customWidth="1"/>
    <col min="16137" max="16137" width="13.7109375" customWidth="1"/>
    <col min="16138" max="16138" width="14.7109375" customWidth="1"/>
  </cols>
  <sheetData>
    <row r="1" spans="1:10" ht="21" x14ac:dyDescent="0.35">
      <c r="B1" s="1231" t="s">
        <v>1464</v>
      </c>
      <c r="C1" s="1231"/>
      <c r="D1" s="1231"/>
      <c r="E1" s="1231"/>
      <c r="F1" s="1231"/>
      <c r="G1" s="1231"/>
      <c r="H1" s="1231"/>
      <c r="I1" s="1231"/>
      <c r="J1" s="1231"/>
    </row>
    <row r="2" spans="1:10" s="816" customFormat="1" ht="72" customHeight="1" x14ac:dyDescent="0.25">
      <c r="A2" s="814" t="s">
        <v>843</v>
      </c>
      <c r="B2" s="814" t="s">
        <v>814</v>
      </c>
      <c r="C2" s="815" t="s">
        <v>1465</v>
      </c>
      <c r="D2" s="815" t="s">
        <v>1466</v>
      </c>
      <c r="E2" s="815" t="s">
        <v>1467</v>
      </c>
      <c r="F2" s="815" t="s">
        <v>1468</v>
      </c>
      <c r="G2" s="815" t="s">
        <v>1469</v>
      </c>
      <c r="H2" s="815" t="s">
        <v>1470</v>
      </c>
      <c r="I2" s="815" t="s">
        <v>1471</v>
      </c>
      <c r="J2" s="815" t="s">
        <v>1472</v>
      </c>
    </row>
    <row r="3" spans="1:10" x14ac:dyDescent="0.25">
      <c r="A3" s="225">
        <v>1</v>
      </c>
      <c r="B3" s="225" t="s">
        <v>342</v>
      </c>
      <c r="C3" s="225">
        <f>D3+E3+H3+I3</f>
        <v>32159</v>
      </c>
      <c r="D3" s="817">
        <v>60</v>
      </c>
      <c r="E3" s="817">
        <v>15070</v>
      </c>
      <c r="F3" s="817">
        <f>H3+I3</f>
        <v>17029</v>
      </c>
      <c r="G3" s="818">
        <f>F3/C3*100</f>
        <v>52.952517180260585</v>
      </c>
      <c r="H3" s="817">
        <v>5635</v>
      </c>
      <c r="I3" s="817">
        <v>11394</v>
      </c>
      <c r="J3" s="818">
        <f t="shared" ref="J3:J61" si="0">I3/F3*100</f>
        <v>66.909389864349052</v>
      </c>
    </row>
    <row r="4" spans="1:10" x14ac:dyDescent="0.25">
      <c r="A4" s="225">
        <v>2</v>
      </c>
      <c r="B4" s="225" t="s">
        <v>662</v>
      </c>
      <c r="C4" s="225">
        <f t="shared" ref="C4:C60" si="1">D4+E4+H4+I4</f>
        <v>43967</v>
      </c>
      <c r="D4" s="817">
        <v>0</v>
      </c>
      <c r="E4" s="817">
        <v>20642</v>
      </c>
      <c r="F4" s="817">
        <f t="shared" ref="F4:F60" si="2">H4+I4</f>
        <v>23325</v>
      </c>
      <c r="G4" s="818">
        <f t="shared" ref="G4:G48" si="3">F4/C4*100</f>
        <v>53.051152000363913</v>
      </c>
      <c r="H4" s="817">
        <v>15363</v>
      </c>
      <c r="I4" s="817">
        <v>7962</v>
      </c>
      <c r="J4" s="818">
        <f t="shared" si="0"/>
        <v>34.135048231511256</v>
      </c>
    </row>
    <row r="5" spans="1:10" x14ac:dyDescent="0.25">
      <c r="A5" s="225">
        <v>3</v>
      </c>
      <c r="B5" s="225" t="s">
        <v>796</v>
      </c>
      <c r="C5" s="225">
        <f t="shared" si="1"/>
        <v>16936</v>
      </c>
      <c r="D5" s="817">
        <v>31</v>
      </c>
      <c r="E5" s="817">
        <v>6327</v>
      </c>
      <c r="F5" s="817">
        <f t="shared" si="2"/>
        <v>10578</v>
      </c>
      <c r="G5" s="818">
        <f t="shared" si="3"/>
        <v>62.458667926310817</v>
      </c>
      <c r="H5" s="817">
        <v>6442</v>
      </c>
      <c r="I5" s="817">
        <v>4136</v>
      </c>
      <c r="J5" s="818">
        <f t="shared" si="0"/>
        <v>39.100018907165818</v>
      </c>
    </row>
    <row r="6" spans="1:10" x14ac:dyDescent="0.25">
      <c r="A6" s="225">
        <v>4</v>
      </c>
      <c r="B6" s="225" t="s">
        <v>340</v>
      </c>
      <c r="C6" s="225">
        <f t="shared" si="1"/>
        <v>9399</v>
      </c>
      <c r="D6" s="817">
        <v>26</v>
      </c>
      <c r="E6" s="817">
        <v>5072</v>
      </c>
      <c r="F6" s="817">
        <f t="shared" si="2"/>
        <v>4301</v>
      </c>
      <c r="G6" s="818">
        <f t="shared" si="3"/>
        <v>45.760187253963188</v>
      </c>
      <c r="H6" s="817">
        <v>1653</v>
      </c>
      <c r="I6" s="817">
        <v>2648</v>
      </c>
      <c r="J6" s="818">
        <f t="shared" si="0"/>
        <v>61.567077423854919</v>
      </c>
    </row>
    <row r="7" spans="1:10" x14ac:dyDescent="0.25">
      <c r="A7" s="225">
        <v>5</v>
      </c>
      <c r="B7" s="225" t="s">
        <v>1473</v>
      </c>
      <c r="C7" s="225">
        <f t="shared" si="1"/>
        <v>7557</v>
      </c>
      <c r="D7" s="817">
        <v>21</v>
      </c>
      <c r="E7" s="817">
        <v>3702</v>
      </c>
      <c r="F7" s="817">
        <f t="shared" si="2"/>
        <v>3834</v>
      </c>
      <c r="G7" s="818">
        <f t="shared" si="3"/>
        <v>50.734418420007941</v>
      </c>
      <c r="H7" s="817">
        <v>1651</v>
      </c>
      <c r="I7" s="817">
        <v>2183</v>
      </c>
      <c r="J7" s="818">
        <f t="shared" si="0"/>
        <v>56.937923839332292</v>
      </c>
    </row>
    <row r="8" spans="1:10" x14ac:dyDescent="0.25">
      <c r="A8" s="225">
        <v>6</v>
      </c>
      <c r="B8" s="225" t="s">
        <v>341</v>
      </c>
      <c r="C8" s="225">
        <f t="shared" si="1"/>
        <v>2936</v>
      </c>
      <c r="D8" s="817">
        <v>0</v>
      </c>
      <c r="E8" s="817">
        <v>285</v>
      </c>
      <c r="F8" s="817">
        <f t="shared" si="2"/>
        <v>2651</v>
      </c>
      <c r="G8" s="818">
        <f t="shared" si="3"/>
        <v>90.292915531335154</v>
      </c>
      <c r="H8" s="817">
        <v>727</v>
      </c>
      <c r="I8" s="817">
        <v>1924</v>
      </c>
      <c r="J8" s="818">
        <f t="shared" si="0"/>
        <v>72.576386269332332</v>
      </c>
    </row>
    <row r="9" spans="1:10" x14ac:dyDescent="0.25">
      <c r="A9" s="225">
        <v>7</v>
      </c>
      <c r="B9" s="225" t="s">
        <v>1474</v>
      </c>
      <c r="C9" s="225">
        <f t="shared" si="1"/>
        <v>7966</v>
      </c>
      <c r="D9" s="817">
        <v>12</v>
      </c>
      <c r="E9" s="817">
        <v>4954</v>
      </c>
      <c r="F9" s="817">
        <f t="shared" si="2"/>
        <v>3000</v>
      </c>
      <c r="G9" s="818">
        <f t="shared" si="3"/>
        <v>37.660055234747681</v>
      </c>
      <c r="H9" s="817">
        <v>1087</v>
      </c>
      <c r="I9" s="817">
        <v>1913</v>
      </c>
      <c r="J9" s="818">
        <f t="shared" si="0"/>
        <v>63.766666666666673</v>
      </c>
    </row>
    <row r="10" spans="1:10" x14ac:dyDescent="0.25">
      <c r="A10" s="225">
        <v>8</v>
      </c>
      <c r="B10" s="225" t="s">
        <v>1475</v>
      </c>
      <c r="C10" s="225">
        <f t="shared" si="1"/>
        <v>13409</v>
      </c>
      <c r="D10" s="817">
        <v>57</v>
      </c>
      <c r="E10" s="817">
        <v>11111</v>
      </c>
      <c r="F10" s="817">
        <f t="shared" si="2"/>
        <v>2241</v>
      </c>
      <c r="G10" s="818">
        <f t="shared" si="3"/>
        <v>16.712655679021552</v>
      </c>
      <c r="H10" s="817">
        <v>1092</v>
      </c>
      <c r="I10" s="817">
        <v>1149</v>
      </c>
      <c r="J10" s="818">
        <f t="shared" si="0"/>
        <v>51.271753681392241</v>
      </c>
    </row>
    <row r="11" spans="1:10" x14ac:dyDescent="0.25">
      <c r="A11" s="225">
        <v>9</v>
      </c>
      <c r="B11" s="225" t="s">
        <v>935</v>
      </c>
      <c r="C11" s="225">
        <f t="shared" si="1"/>
        <v>1722</v>
      </c>
      <c r="D11" s="817">
        <v>1</v>
      </c>
      <c r="E11" s="817">
        <v>709</v>
      </c>
      <c r="F11" s="817">
        <f t="shared" si="2"/>
        <v>1012</v>
      </c>
      <c r="G11" s="818">
        <f t="shared" si="3"/>
        <v>58.768873403019739</v>
      </c>
      <c r="H11" s="817">
        <v>95</v>
      </c>
      <c r="I11" s="817">
        <v>917</v>
      </c>
      <c r="J11" s="818">
        <f t="shared" si="0"/>
        <v>90.612648221343875</v>
      </c>
    </row>
    <row r="12" spans="1:10" x14ac:dyDescent="0.25">
      <c r="A12" s="225">
        <v>10</v>
      </c>
      <c r="B12" s="225" t="s">
        <v>801</v>
      </c>
      <c r="C12" s="225">
        <f t="shared" si="1"/>
        <v>4379</v>
      </c>
      <c r="D12" s="817">
        <v>1</v>
      </c>
      <c r="E12" s="817">
        <v>2734</v>
      </c>
      <c r="F12" s="817">
        <f t="shared" si="2"/>
        <v>1644</v>
      </c>
      <c r="G12" s="818">
        <f t="shared" si="3"/>
        <v>37.542817994976026</v>
      </c>
      <c r="H12" s="817">
        <v>802</v>
      </c>
      <c r="I12" s="817">
        <v>842</v>
      </c>
      <c r="J12" s="818">
        <f t="shared" si="0"/>
        <v>51.216545012165447</v>
      </c>
    </row>
    <row r="13" spans="1:10" x14ac:dyDescent="0.25">
      <c r="A13" s="225">
        <v>11</v>
      </c>
      <c r="B13" s="225" t="s">
        <v>647</v>
      </c>
      <c r="C13" s="225">
        <f t="shared" si="1"/>
        <v>974</v>
      </c>
      <c r="D13" s="817">
        <v>2</v>
      </c>
      <c r="E13" s="817">
        <v>433</v>
      </c>
      <c r="F13" s="817">
        <f t="shared" si="2"/>
        <v>539</v>
      </c>
      <c r="G13" s="818">
        <f t="shared" si="3"/>
        <v>55.338809034907598</v>
      </c>
      <c r="H13" s="817">
        <v>165</v>
      </c>
      <c r="I13" s="817">
        <v>374</v>
      </c>
      <c r="J13" s="818">
        <f t="shared" si="0"/>
        <v>69.387755102040813</v>
      </c>
    </row>
    <row r="14" spans="1:10" x14ac:dyDescent="0.25">
      <c r="A14" s="225">
        <v>12</v>
      </c>
      <c r="B14" s="225" t="s">
        <v>347</v>
      </c>
      <c r="C14" s="225">
        <f t="shared" si="1"/>
        <v>2997</v>
      </c>
      <c r="D14" s="817">
        <v>33</v>
      </c>
      <c r="E14" s="817">
        <v>2266</v>
      </c>
      <c r="F14" s="817">
        <f t="shared" si="2"/>
        <v>698</v>
      </c>
      <c r="G14" s="818">
        <f t="shared" si="3"/>
        <v>23.289956623289957</v>
      </c>
      <c r="H14" s="817">
        <v>352</v>
      </c>
      <c r="I14" s="817">
        <v>346</v>
      </c>
      <c r="J14" s="818">
        <f t="shared" si="0"/>
        <v>49.570200573065904</v>
      </c>
    </row>
    <row r="15" spans="1:10" x14ac:dyDescent="0.25">
      <c r="A15" s="225">
        <v>13</v>
      </c>
      <c r="B15" s="225" t="s">
        <v>802</v>
      </c>
      <c r="C15" s="225">
        <f t="shared" si="1"/>
        <v>1293</v>
      </c>
      <c r="D15" s="817">
        <v>3</v>
      </c>
      <c r="E15" s="817">
        <v>855</v>
      </c>
      <c r="F15" s="817">
        <f t="shared" si="2"/>
        <v>435</v>
      </c>
      <c r="G15" s="818">
        <f t="shared" si="3"/>
        <v>33.642691415313223</v>
      </c>
      <c r="H15" s="817">
        <v>162</v>
      </c>
      <c r="I15" s="817">
        <v>273</v>
      </c>
      <c r="J15" s="818">
        <f t="shared" si="0"/>
        <v>62.758620689655174</v>
      </c>
    </row>
    <row r="16" spans="1:10" x14ac:dyDescent="0.25">
      <c r="A16" s="225">
        <v>14</v>
      </c>
      <c r="B16" s="225" t="s">
        <v>351</v>
      </c>
      <c r="C16" s="225">
        <f t="shared" si="1"/>
        <v>1115</v>
      </c>
      <c r="D16" s="817">
        <v>4</v>
      </c>
      <c r="E16" s="817">
        <v>749</v>
      </c>
      <c r="F16" s="817">
        <f t="shared" si="2"/>
        <v>362</v>
      </c>
      <c r="G16" s="818">
        <f t="shared" si="3"/>
        <v>32.466367713004487</v>
      </c>
      <c r="H16" s="817">
        <v>160</v>
      </c>
      <c r="I16" s="817">
        <v>202</v>
      </c>
      <c r="J16" s="818">
        <f t="shared" si="0"/>
        <v>55.80110497237569</v>
      </c>
    </row>
    <row r="17" spans="1:10" x14ac:dyDescent="0.25">
      <c r="A17" s="225">
        <v>15</v>
      </c>
      <c r="B17" s="225" t="s">
        <v>1476</v>
      </c>
      <c r="C17" s="225">
        <f t="shared" si="1"/>
        <v>989</v>
      </c>
      <c r="D17" s="817">
        <v>14</v>
      </c>
      <c r="E17" s="817">
        <v>599</v>
      </c>
      <c r="F17" s="817">
        <f t="shared" si="2"/>
        <v>376</v>
      </c>
      <c r="G17" s="818">
        <f t="shared" si="3"/>
        <v>38.01820020222447</v>
      </c>
      <c r="H17" s="817">
        <v>224</v>
      </c>
      <c r="I17" s="817">
        <v>152</v>
      </c>
      <c r="J17" s="818">
        <f t="shared" si="0"/>
        <v>40.425531914893611</v>
      </c>
    </row>
    <row r="18" spans="1:10" x14ac:dyDescent="0.25">
      <c r="A18" s="225">
        <v>16</v>
      </c>
      <c r="B18" s="225" t="s">
        <v>355</v>
      </c>
      <c r="C18" s="225">
        <f t="shared" si="1"/>
        <v>877</v>
      </c>
      <c r="D18" s="817">
        <v>14</v>
      </c>
      <c r="E18" s="817">
        <v>389</v>
      </c>
      <c r="F18" s="817">
        <f t="shared" si="2"/>
        <v>474</v>
      </c>
      <c r="G18" s="818">
        <f t="shared" si="3"/>
        <v>54.047890535917901</v>
      </c>
      <c r="H18" s="817">
        <v>326</v>
      </c>
      <c r="I18" s="817">
        <v>148</v>
      </c>
      <c r="J18" s="818">
        <f t="shared" si="0"/>
        <v>31.223628691983123</v>
      </c>
    </row>
    <row r="19" spans="1:10" x14ac:dyDescent="0.25">
      <c r="A19" s="225">
        <v>17</v>
      </c>
      <c r="B19" s="225" t="s">
        <v>985</v>
      </c>
      <c r="C19" s="225">
        <f t="shared" si="1"/>
        <v>293</v>
      </c>
      <c r="D19" s="817">
        <v>0</v>
      </c>
      <c r="E19" s="817">
        <v>130</v>
      </c>
      <c r="F19" s="817">
        <f t="shared" si="2"/>
        <v>163</v>
      </c>
      <c r="G19" s="818">
        <f t="shared" si="3"/>
        <v>55.631399317406135</v>
      </c>
      <c r="H19" s="817">
        <v>85</v>
      </c>
      <c r="I19" s="817">
        <v>78</v>
      </c>
      <c r="J19" s="818">
        <f t="shared" si="0"/>
        <v>47.852760736196323</v>
      </c>
    </row>
    <row r="20" spans="1:10" x14ac:dyDescent="0.25">
      <c r="A20" s="225">
        <v>18</v>
      </c>
      <c r="B20" s="225" t="s">
        <v>1070</v>
      </c>
      <c r="C20" s="225">
        <f t="shared" si="1"/>
        <v>1308</v>
      </c>
      <c r="D20" s="817">
        <v>0</v>
      </c>
      <c r="E20" s="817">
        <v>1052</v>
      </c>
      <c r="F20" s="817">
        <f t="shared" si="2"/>
        <v>256</v>
      </c>
      <c r="G20" s="818">
        <f t="shared" si="3"/>
        <v>19.571865443425075</v>
      </c>
      <c r="H20" s="817">
        <v>181</v>
      </c>
      <c r="I20" s="817">
        <v>75</v>
      </c>
      <c r="J20" s="818">
        <f t="shared" si="0"/>
        <v>29.296875</v>
      </c>
    </row>
    <row r="21" spans="1:10" x14ac:dyDescent="0.25">
      <c r="A21" s="225">
        <v>19</v>
      </c>
      <c r="B21" s="225" t="s">
        <v>1477</v>
      </c>
      <c r="C21" s="225">
        <f t="shared" si="1"/>
        <v>702</v>
      </c>
      <c r="D21" s="817">
        <v>8</v>
      </c>
      <c r="E21" s="817">
        <v>580</v>
      </c>
      <c r="F21" s="817">
        <f t="shared" si="2"/>
        <v>114</v>
      </c>
      <c r="G21" s="818">
        <f t="shared" si="3"/>
        <v>16.239316239316238</v>
      </c>
      <c r="H21" s="817">
        <v>50</v>
      </c>
      <c r="I21" s="817">
        <v>64</v>
      </c>
      <c r="J21" s="818">
        <f t="shared" si="0"/>
        <v>56.140350877192979</v>
      </c>
    </row>
    <row r="22" spans="1:10" x14ac:dyDescent="0.25">
      <c r="A22" s="225">
        <v>20</v>
      </c>
      <c r="B22" s="225" t="s">
        <v>1478</v>
      </c>
      <c r="C22" s="225">
        <f t="shared" si="1"/>
        <v>18</v>
      </c>
      <c r="D22" s="817">
        <v>1</v>
      </c>
      <c r="E22" s="817">
        <v>3</v>
      </c>
      <c r="F22" s="817">
        <f t="shared" si="2"/>
        <v>14</v>
      </c>
      <c r="G22" s="818">
        <f t="shared" si="3"/>
        <v>77.777777777777786</v>
      </c>
      <c r="H22" s="817">
        <v>1</v>
      </c>
      <c r="I22" s="817">
        <v>13</v>
      </c>
      <c r="J22" s="818">
        <f t="shared" si="0"/>
        <v>92.857142857142861</v>
      </c>
    </row>
    <row r="23" spans="1:10" x14ac:dyDescent="0.25">
      <c r="A23" s="225">
        <v>21</v>
      </c>
      <c r="B23" s="225" t="s">
        <v>1479</v>
      </c>
      <c r="C23" s="225">
        <f t="shared" si="1"/>
        <v>50</v>
      </c>
      <c r="D23" s="817">
        <v>0</v>
      </c>
      <c r="E23" s="817">
        <v>35</v>
      </c>
      <c r="F23" s="817">
        <f t="shared" si="2"/>
        <v>15</v>
      </c>
      <c r="G23" s="818">
        <f t="shared" si="3"/>
        <v>30</v>
      </c>
      <c r="H23" s="817">
        <v>3</v>
      </c>
      <c r="I23" s="817">
        <v>12</v>
      </c>
      <c r="J23" s="818">
        <f t="shared" si="0"/>
        <v>80</v>
      </c>
    </row>
    <row r="24" spans="1:10" x14ac:dyDescent="0.25">
      <c r="A24" s="225">
        <v>22</v>
      </c>
      <c r="B24" s="225" t="s">
        <v>1480</v>
      </c>
      <c r="C24" s="225">
        <f t="shared" si="1"/>
        <v>697</v>
      </c>
      <c r="D24" s="817">
        <v>3</v>
      </c>
      <c r="E24" s="817">
        <v>682</v>
      </c>
      <c r="F24" s="817">
        <f t="shared" si="2"/>
        <v>12</v>
      </c>
      <c r="G24" s="818">
        <f t="shared" si="3"/>
        <v>1.7216642754662841</v>
      </c>
      <c r="H24" s="817">
        <v>3</v>
      </c>
      <c r="I24" s="817">
        <v>9</v>
      </c>
      <c r="J24" s="818">
        <f t="shared" si="0"/>
        <v>75</v>
      </c>
    </row>
    <row r="25" spans="1:10" x14ac:dyDescent="0.25">
      <c r="A25" s="225">
        <v>23</v>
      </c>
      <c r="B25" s="225" t="s">
        <v>1481</v>
      </c>
      <c r="C25" s="225">
        <f t="shared" si="1"/>
        <v>642</v>
      </c>
      <c r="D25" s="817">
        <v>3</v>
      </c>
      <c r="E25" s="817">
        <v>628</v>
      </c>
      <c r="F25" s="817">
        <f t="shared" si="2"/>
        <v>11</v>
      </c>
      <c r="G25" s="818">
        <f t="shared" si="3"/>
        <v>1.7133956386292832</v>
      </c>
      <c r="H25" s="817">
        <v>5</v>
      </c>
      <c r="I25" s="817">
        <v>6</v>
      </c>
      <c r="J25" s="818">
        <f t="shared" si="0"/>
        <v>54.54545454545454</v>
      </c>
    </row>
    <row r="26" spans="1:10" x14ac:dyDescent="0.25">
      <c r="A26" s="225">
        <v>24</v>
      </c>
      <c r="B26" s="225" t="s">
        <v>1482</v>
      </c>
      <c r="C26" s="225">
        <f t="shared" si="1"/>
        <v>731</v>
      </c>
      <c r="D26" s="817">
        <v>17</v>
      </c>
      <c r="E26" s="817">
        <v>686</v>
      </c>
      <c r="F26" s="817">
        <f t="shared" si="2"/>
        <v>28</v>
      </c>
      <c r="G26" s="818">
        <f t="shared" si="3"/>
        <v>3.8303693570451438</v>
      </c>
      <c r="H26" s="817">
        <v>23</v>
      </c>
      <c r="I26" s="817">
        <v>5</v>
      </c>
      <c r="J26" s="818">
        <f t="shared" si="0"/>
        <v>17.857142857142858</v>
      </c>
    </row>
    <row r="27" spans="1:10" x14ac:dyDescent="0.25">
      <c r="A27" s="225">
        <v>25</v>
      </c>
      <c r="B27" s="225" t="s">
        <v>1483</v>
      </c>
      <c r="C27" s="225">
        <f t="shared" si="1"/>
        <v>79</v>
      </c>
      <c r="D27" s="817">
        <v>0</v>
      </c>
      <c r="E27" s="817">
        <v>67</v>
      </c>
      <c r="F27" s="817">
        <f t="shared" si="2"/>
        <v>12</v>
      </c>
      <c r="G27" s="818">
        <f t="shared" si="3"/>
        <v>15.18987341772152</v>
      </c>
      <c r="H27" s="817">
        <v>8</v>
      </c>
      <c r="I27" s="817">
        <v>4</v>
      </c>
      <c r="J27" s="818">
        <f t="shared" si="0"/>
        <v>33.333333333333329</v>
      </c>
    </row>
    <row r="28" spans="1:10" x14ac:dyDescent="0.25">
      <c r="A28" s="225">
        <v>26</v>
      </c>
      <c r="B28" s="225" t="s">
        <v>1484</v>
      </c>
      <c r="C28" s="225">
        <f t="shared" si="1"/>
        <v>230</v>
      </c>
      <c r="D28" s="817">
        <v>1</v>
      </c>
      <c r="E28" s="817">
        <v>226</v>
      </c>
      <c r="F28" s="817">
        <f t="shared" si="2"/>
        <v>3</v>
      </c>
      <c r="G28" s="818">
        <f t="shared" si="3"/>
        <v>1.3043478260869565</v>
      </c>
      <c r="H28" s="817">
        <v>1</v>
      </c>
      <c r="I28" s="817">
        <v>2</v>
      </c>
      <c r="J28" s="818">
        <f t="shared" si="0"/>
        <v>66.666666666666657</v>
      </c>
    </row>
    <row r="29" spans="1:10" x14ac:dyDescent="0.25">
      <c r="A29" s="225">
        <v>27</v>
      </c>
      <c r="B29" s="225" t="s">
        <v>1462</v>
      </c>
      <c r="C29" s="225">
        <f t="shared" si="1"/>
        <v>163</v>
      </c>
      <c r="D29" s="817">
        <v>3</v>
      </c>
      <c r="E29" s="817">
        <v>160</v>
      </c>
      <c r="F29" s="817">
        <f t="shared" si="2"/>
        <v>0</v>
      </c>
      <c r="G29" s="818">
        <f t="shared" si="3"/>
        <v>0</v>
      </c>
      <c r="H29" s="817">
        <v>0</v>
      </c>
      <c r="I29" s="817">
        <v>0</v>
      </c>
      <c r="J29" s="818" t="e">
        <f t="shared" si="0"/>
        <v>#DIV/0!</v>
      </c>
    </row>
    <row r="30" spans="1:10" x14ac:dyDescent="0.25">
      <c r="A30" s="225">
        <v>28</v>
      </c>
      <c r="B30" s="225" t="s">
        <v>1485</v>
      </c>
      <c r="C30" s="225">
        <f t="shared" si="1"/>
        <v>4</v>
      </c>
      <c r="D30" s="817">
        <v>0</v>
      </c>
      <c r="E30" s="817">
        <v>4</v>
      </c>
      <c r="F30" s="817">
        <f t="shared" si="2"/>
        <v>0</v>
      </c>
      <c r="G30" s="818">
        <f t="shared" si="3"/>
        <v>0</v>
      </c>
      <c r="H30" s="817">
        <v>0</v>
      </c>
      <c r="I30" s="817">
        <v>0</v>
      </c>
      <c r="J30" s="818" t="e">
        <f t="shared" si="0"/>
        <v>#DIV/0!</v>
      </c>
    </row>
    <row r="31" spans="1:10" x14ac:dyDescent="0.25">
      <c r="A31" s="225">
        <v>29</v>
      </c>
      <c r="B31" s="225" t="s">
        <v>1486</v>
      </c>
      <c r="C31" s="225">
        <f t="shared" si="1"/>
        <v>2</v>
      </c>
      <c r="D31" s="817">
        <v>0</v>
      </c>
      <c r="E31" s="817">
        <v>2</v>
      </c>
      <c r="F31" s="817">
        <f t="shared" si="2"/>
        <v>0</v>
      </c>
      <c r="G31" s="818">
        <f t="shared" si="3"/>
        <v>0</v>
      </c>
      <c r="H31" s="817">
        <v>0</v>
      </c>
      <c r="I31" s="817">
        <v>0</v>
      </c>
      <c r="J31" s="818" t="e">
        <f t="shared" si="0"/>
        <v>#DIV/0!</v>
      </c>
    </row>
    <row r="32" spans="1:10" x14ac:dyDescent="0.25">
      <c r="A32" s="225">
        <v>30</v>
      </c>
      <c r="B32" s="225" t="s">
        <v>806</v>
      </c>
      <c r="C32" s="225">
        <f t="shared" si="1"/>
        <v>3</v>
      </c>
      <c r="D32" s="817">
        <v>0</v>
      </c>
      <c r="E32" s="817">
        <v>3</v>
      </c>
      <c r="F32" s="817">
        <f t="shared" si="2"/>
        <v>0</v>
      </c>
      <c r="G32" s="818">
        <f t="shared" si="3"/>
        <v>0</v>
      </c>
      <c r="H32" s="817">
        <v>0</v>
      </c>
      <c r="I32" s="817">
        <v>0</v>
      </c>
      <c r="J32" s="818" t="e">
        <f t="shared" si="0"/>
        <v>#DIV/0!</v>
      </c>
    </row>
    <row r="33" spans="1:10" x14ac:dyDescent="0.25">
      <c r="A33" s="225">
        <v>31</v>
      </c>
      <c r="B33" s="225" t="s">
        <v>1487</v>
      </c>
      <c r="C33" s="225">
        <f t="shared" si="1"/>
        <v>5</v>
      </c>
      <c r="D33" s="817">
        <v>0</v>
      </c>
      <c r="E33" s="817">
        <v>5</v>
      </c>
      <c r="F33" s="817">
        <f t="shared" si="2"/>
        <v>0</v>
      </c>
      <c r="G33" s="818">
        <f t="shared" si="3"/>
        <v>0</v>
      </c>
      <c r="H33" s="817">
        <v>0</v>
      </c>
      <c r="I33" s="817">
        <v>0</v>
      </c>
      <c r="J33" s="818" t="e">
        <f t="shared" si="0"/>
        <v>#DIV/0!</v>
      </c>
    </row>
    <row r="34" spans="1:10" x14ac:dyDescent="0.25">
      <c r="A34" s="225">
        <v>32</v>
      </c>
      <c r="B34" s="225" t="s">
        <v>1488</v>
      </c>
      <c r="C34" s="225">
        <f t="shared" si="1"/>
        <v>51</v>
      </c>
      <c r="D34" s="817">
        <v>0</v>
      </c>
      <c r="E34" s="817">
        <v>51</v>
      </c>
      <c r="F34" s="817">
        <f t="shared" si="2"/>
        <v>0</v>
      </c>
      <c r="G34" s="818">
        <f t="shared" si="3"/>
        <v>0</v>
      </c>
      <c r="H34" s="817">
        <v>0</v>
      </c>
      <c r="I34" s="817">
        <v>0</v>
      </c>
      <c r="J34" s="818" t="e">
        <f t="shared" si="0"/>
        <v>#DIV/0!</v>
      </c>
    </row>
    <row r="35" spans="1:10" x14ac:dyDescent="0.25">
      <c r="A35" s="225">
        <v>33</v>
      </c>
      <c r="B35" s="225" t="s">
        <v>1077</v>
      </c>
      <c r="C35" s="225">
        <f t="shared" si="1"/>
        <v>212</v>
      </c>
      <c r="D35" s="817">
        <v>8</v>
      </c>
      <c r="E35" s="817">
        <v>204</v>
      </c>
      <c r="F35" s="817">
        <f t="shared" si="2"/>
        <v>0</v>
      </c>
      <c r="G35" s="818">
        <f t="shared" si="3"/>
        <v>0</v>
      </c>
      <c r="H35" s="817">
        <v>0</v>
      </c>
      <c r="I35" s="817">
        <v>0</v>
      </c>
      <c r="J35" s="818" t="e">
        <f t="shared" si="0"/>
        <v>#DIV/0!</v>
      </c>
    </row>
    <row r="36" spans="1:10" x14ac:dyDescent="0.25">
      <c r="A36" s="225">
        <v>34</v>
      </c>
      <c r="B36" s="225" t="s">
        <v>1489</v>
      </c>
      <c r="C36" s="225">
        <f t="shared" si="1"/>
        <v>10</v>
      </c>
      <c r="D36" s="817">
        <v>0</v>
      </c>
      <c r="E36" s="817">
        <v>10</v>
      </c>
      <c r="F36" s="817">
        <f t="shared" si="2"/>
        <v>0</v>
      </c>
      <c r="G36" s="818">
        <f t="shared" si="3"/>
        <v>0</v>
      </c>
      <c r="H36" s="817">
        <v>0</v>
      </c>
      <c r="I36" s="817">
        <v>0</v>
      </c>
      <c r="J36" s="818" t="e">
        <f t="shared" si="0"/>
        <v>#DIV/0!</v>
      </c>
    </row>
    <row r="37" spans="1:10" x14ac:dyDescent="0.25">
      <c r="A37" s="225">
        <v>35</v>
      </c>
      <c r="B37" s="225" t="s">
        <v>348</v>
      </c>
      <c r="C37" s="225">
        <f t="shared" si="1"/>
        <v>97</v>
      </c>
      <c r="D37" s="817">
        <v>1</v>
      </c>
      <c r="E37" s="817">
        <v>96</v>
      </c>
      <c r="F37" s="817">
        <f t="shared" si="2"/>
        <v>0</v>
      </c>
      <c r="G37" s="818">
        <f t="shared" si="3"/>
        <v>0</v>
      </c>
      <c r="H37" s="817">
        <v>0</v>
      </c>
      <c r="I37" s="817">
        <v>0</v>
      </c>
      <c r="J37" s="818" t="e">
        <f t="shared" si="0"/>
        <v>#DIV/0!</v>
      </c>
    </row>
    <row r="38" spans="1:10" x14ac:dyDescent="0.25">
      <c r="A38" s="225">
        <v>36</v>
      </c>
      <c r="B38" s="225" t="s">
        <v>1490</v>
      </c>
      <c r="C38" s="225">
        <f t="shared" si="1"/>
        <v>54</v>
      </c>
      <c r="D38" s="817">
        <v>0</v>
      </c>
      <c r="E38" s="817">
        <v>48</v>
      </c>
      <c r="F38" s="817">
        <f t="shared" si="2"/>
        <v>6</v>
      </c>
      <c r="G38" s="818">
        <f t="shared" si="3"/>
        <v>11.111111111111111</v>
      </c>
      <c r="H38" s="817">
        <v>6</v>
      </c>
      <c r="I38" s="817">
        <v>0</v>
      </c>
      <c r="J38" s="818">
        <f t="shared" si="0"/>
        <v>0</v>
      </c>
    </row>
    <row r="39" spans="1:10" x14ac:dyDescent="0.25">
      <c r="A39" s="225">
        <v>37</v>
      </c>
      <c r="B39" s="225" t="s">
        <v>1491</v>
      </c>
      <c r="C39" s="225">
        <f t="shared" si="1"/>
        <v>328</v>
      </c>
      <c r="D39" s="817">
        <v>0</v>
      </c>
      <c r="E39" s="817">
        <v>328</v>
      </c>
      <c r="F39" s="817">
        <f t="shared" si="2"/>
        <v>0</v>
      </c>
      <c r="G39" s="818">
        <f t="shared" si="3"/>
        <v>0</v>
      </c>
      <c r="H39" s="817">
        <v>0</v>
      </c>
      <c r="I39" s="817">
        <v>0</v>
      </c>
      <c r="J39" s="818" t="e">
        <f t="shared" si="0"/>
        <v>#DIV/0!</v>
      </c>
    </row>
    <row r="40" spans="1:10" x14ac:dyDescent="0.25">
      <c r="A40" s="225">
        <v>38</v>
      </c>
      <c r="B40" s="225" t="s">
        <v>1492</v>
      </c>
      <c r="C40" s="225">
        <f t="shared" si="1"/>
        <v>3</v>
      </c>
      <c r="D40" s="817">
        <v>0</v>
      </c>
      <c r="E40" s="817">
        <v>3</v>
      </c>
      <c r="F40" s="817">
        <f t="shared" si="2"/>
        <v>0</v>
      </c>
      <c r="G40" s="818">
        <f t="shared" si="3"/>
        <v>0</v>
      </c>
      <c r="H40" s="817">
        <v>0</v>
      </c>
      <c r="I40" s="817">
        <v>0</v>
      </c>
      <c r="J40" s="818" t="e">
        <f t="shared" si="0"/>
        <v>#DIV/0!</v>
      </c>
    </row>
    <row r="41" spans="1:10" x14ac:dyDescent="0.25">
      <c r="A41" s="225">
        <v>39</v>
      </c>
      <c r="B41" s="225" t="s">
        <v>1493</v>
      </c>
      <c r="C41" s="225">
        <f t="shared" si="1"/>
        <v>132</v>
      </c>
      <c r="D41" s="817">
        <v>0</v>
      </c>
      <c r="E41" s="817">
        <v>129</v>
      </c>
      <c r="F41" s="817">
        <f t="shared" si="2"/>
        <v>3</v>
      </c>
      <c r="G41" s="818">
        <f t="shared" si="3"/>
        <v>2.2727272727272729</v>
      </c>
      <c r="H41" s="817">
        <v>3</v>
      </c>
      <c r="I41" s="817">
        <v>0</v>
      </c>
      <c r="J41" s="818">
        <f t="shared" si="0"/>
        <v>0</v>
      </c>
    </row>
    <row r="42" spans="1:10" x14ac:dyDescent="0.25">
      <c r="A42" s="225">
        <v>40</v>
      </c>
      <c r="B42" s="225" t="s">
        <v>1494</v>
      </c>
      <c r="C42" s="225">
        <f t="shared" si="1"/>
        <v>27</v>
      </c>
      <c r="D42" s="817">
        <v>2</v>
      </c>
      <c r="E42" s="817">
        <v>25</v>
      </c>
      <c r="F42" s="817">
        <f t="shared" si="2"/>
        <v>0</v>
      </c>
      <c r="G42" s="818">
        <f t="shared" si="3"/>
        <v>0</v>
      </c>
      <c r="H42" s="817">
        <v>0</v>
      </c>
      <c r="I42" s="817">
        <v>0</v>
      </c>
      <c r="J42" s="818" t="e">
        <f t="shared" si="0"/>
        <v>#DIV/0!</v>
      </c>
    </row>
    <row r="43" spans="1:10" x14ac:dyDescent="0.25">
      <c r="A43" s="225">
        <v>41</v>
      </c>
      <c r="B43" s="225" t="s">
        <v>1495</v>
      </c>
      <c r="C43" s="225">
        <f t="shared" si="1"/>
        <v>316</v>
      </c>
      <c r="D43" s="817">
        <v>0</v>
      </c>
      <c r="E43" s="817">
        <v>136</v>
      </c>
      <c r="F43" s="817">
        <f t="shared" si="2"/>
        <v>180</v>
      </c>
      <c r="G43" s="818">
        <f t="shared" si="3"/>
        <v>56.962025316455701</v>
      </c>
      <c r="H43" s="817">
        <v>180</v>
      </c>
      <c r="I43" s="817">
        <v>0</v>
      </c>
      <c r="J43" s="818">
        <f t="shared" si="0"/>
        <v>0</v>
      </c>
    </row>
    <row r="44" spans="1:10" x14ac:dyDescent="0.25">
      <c r="A44" s="225">
        <v>42</v>
      </c>
      <c r="B44" s="225" t="s">
        <v>354</v>
      </c>
      <c r="C44" s="225">
        <f t="shared" si="1"/>
        <v>315</v>
      </c>
      <c r="D44" s="817">
        <v>3</v>
      </c>
      <c r="E44" s="817">
        <v>293</v>
      </c>
      <c r="F44" s="817">
        <f t="shared" si="2"/>
        <v>19</v>
      </c>
      <c r="G44" s="818">
        <f t="shared" si="3"/>
        <v>6.0317460317460316</v>
      </c>
      <c r="H44" s="817">
        <v>19</v>
      </c>
      <c r="I44" s="817">
        <v>0</v>
      </c>
      <c r="J44" s="818">
        <f t="shared" si="0"/>
        <v>0</v>
      </c>
    </row>
    <row r="45" spans="1:10" x14ac:dyDescent="0.25">
      <c r="A45" s="225">
        <v>43</v>
      </c>
      <c r="B45" s="225" t="s">
        <v>1496</v>
      </c>
      <c r="C45" s="225">
        <f t="shared" si="1"/>
        <v>3</v>
      </c>
      <c r="D45" s="817">
        <v>0</v>
      </c>
      <c r="E45" s="817">
        <v>3</v>
      </c>
      <c r="F45" s="817">
        <f t="shared" si="2"/>
        <v>0</v>
      </c>
      <c r="G45" s="818">
        <f t="shared" si="3"/>
        <v>0</v>
      </c>
      <c r="H45" s="817">
        <v>0</v>
      </c>
      <c r="I45" s="817">
        <v>0</v>
      </c>
      <c r="J45" s="818" t="e">
        <f t="shared" si="0"/>
        <v>#DIV/0!</v>
      </c>
    </row>
    <row r="46" spans="1:10" x14ac:dyDescent="0.25">
      <c r="A46" s="225">
        <v>44</v>
      </c>
      <c r="B46" s="225" t="s">
        <v>1497</v>
      </c>
      <c r="C46" s="225">
        <f t="shared" si="1"/>
        <v>13</v>
      </c>
      <c r="D46" s="817">
        <v>0</v>
      </c>
      <c r="E46" s="817">
        <v>13</v>
      </c>
      <c r="F46" s="817">
        <f t="shared" si="2"/>
        <v>0</v>
      </c>
      <c r="G46" s="818">
        <f t="shared" si="3"/>
        <v>0</v>
      </c>
      <c r="H46" s="817">
        <v>0</v>
      </c>
      <c r="I46" s="817">
        <v>0</v>
      </c>
      <c r="J46" s="818" t="e">
        <f t="shared" si="0"/>
        <v>#DIV/0!</v>
      </c>
    </row>
    <row r="47" spans="1:10" x14ac:dyDescent="0.25">
      <c r="A47" s="225">
        <v>45</v>
      </c>
      <c r="B47" s="225" t="s">
        <v>1498</v>
      </c>
      <c r="C47" s="225">
        <f t="shared" si="1"/>
        <v>74</v>
      </c>
      <c r="D47" s="817">
        <v>0</v>
      </c>
      <c r="E47" s="817">
        <v>74</v>
      </c>
      <c r="F47" s="817">
        <f t="shared" si="2"/>
        <v>0</v>
      </c>
      <c r="G47" s="818">
        <f t="shared" si="3"/>
        <v>0</v>
      </c>
      <c r="H47" s="817">
        <v>0</v>
      </c>
      <c r="I47" s="817">
        <v>0</v>
      </c>
      <c r="J47" s="818" t="e">
        <f t="shared" si="0"/>
        <v>#DIV/0!</v>
      </c>
    </row>
    <row r="48" spans="1:10" x14ac:dyDescent="0.25">
      <c r="A48" s="225">
        <v>46</v>
      </c>
      <c r="B48" s="225" t="s">
        <v>1499</v>
      </c>
      <c r="C48" s="225">
        <f t="shared" si="1"/>
        <v>4</v>
      </c>
      <c r="D48" s="817">
        <v>0</v>
      </c>
      <c r="E48" s="817">
        <v>3</v>
      </c>
      <c r="F48" s="817">
        <f t="shared" si="2"/>
        <v>1</v>
      </c>
      <c r="G48" s="818">
        <f t="shared" si="3"/>
        <v>25</v>
      </c>
      <c r="H48" s="817">
        <v>1</v>
      </c>
      <c r="I48" s="817">
        <v>0</v>
      </c>
      <c r="J48" s="818">
        <f t="shared" si="0"/>
        <v>0</v>
      </c>
    </row>
    <row r="49" spans="1:10" x14ac:dyDescent="0.25">
      <c r="A49" s="225">
        <v>47</v>
      </c>
      <c r="B49" s="819" t="s">
        <v>1500</v>
      </c>
      <c r="C49" s="225">
        <f t="shared" si="1"/>
        <v>1</v>
      </c>
      <c r="D49" s="559">
        <v>0</v>
      </c>
      <c r="E49" s="820">
        <v>1</v>
      </c>
      <c r="F49" s="817">
        <f t="shared" si="2"/>
        <v>0</v>
      </c>
      <c r="G49" s="559">
        <v>0</v>
      </c>
      <c r="H49" s="559">
        <v>0</v>
      </c>
      <c r="I49" s="559">
        <v>0</v>
      </c>
      <c r="J49" s="818" t="e">
        <f t="shared" si="0"/>
        <v>#DIV/0!</v>
      </c>
    </row>
    <row r="50" spans="1:10" x14ac:dyDescent="0.25">
      <c r="A50" s="225">
        <v>48</v>
      </c>
      <c r="B50" s="819" t="s">
        <v>51</v>
      </c>
      <c r="C50" s="225">
        <f t="shared" si="1"/>
        <v>9</v>
      </c>
      <c r="D50" s="559">
        <v>0</v>
      </c>
      <c r="E50" s="820">
        <v>9</v>
      </c>
      <c r="F50" s="817">
        <f t="shared" si="2"/>
        <v>0</v>
      </c>
      <c r="G50" s="559">
        <v>0</v>
      </c>
      <c r="H50" s="559">
        <v>0</v>
      </c>
      <c r="I50" s="559">
        <v>0</v>
      </c>
      <c r="J50" s="818" t="e">
        <f t="shared" si="0"/>
        <v>#DIV/0!</v>
      </c>
    </row>
    <row r="51" spans="1:10" x14ac:dyDescent="0.25">
      <c r="A51" s="225">
        <v>49</v>
      </c>
      <c r="B51" s="819" t="s">
        <v>1501</v>
      </c>
      <c r="C51" s="225">
        <f t="shared" si="1"/>
        <v>1</v>
      </c>
      <c r="D51" s="559">
        <v>0</v>
      </c>
      <c r="E51" s="820">
        <v>1</v>
      </c>
      <c r="F51" s="817">
        <f t="shared" si="2"/>
        <v>0</v>
      </c>
      <c r="G51" s="559">
        <v>0</v>
      </c>
      <c r="H51" s="559">
        <v>0</v>
      </c>
      <c r="I51" s="559">
        <v>0</v>
      </c>
      <c r="J51" s="818" t="e">
        <f t="shared" si="0"/>
        <v>#DIV/0!</v>
      </c>
    </row>
    <row r="52" spans="1:10" x14ac:dyDescent="0.25">
      <c r="A52" s="225">
        <v>50</v>
      </c>
      <c r="B52" s="819" t="s">
        <v>1502</v>
      </c>
      <c r="C52" s="225">
        <f t="shared" si="1"/>
        <v>8</v>
      </c>
      <c r="D52" s="559">
        <v>0</v>
      </c>
      <c r="E52" s="820">
        <v>8</v>
      </c>
      <c r="F52" s="817">
        <f t="shared" si="2"/>
        <v>0</v>
      </c>
      <c r="G52" s="559">
        <v>0</v>
      </c>
      <c r="H52" s="559">
        <v>0</v>
      </c>
      <c r="I52" s="559">
        <v>0</v>
      </c>
      <c r="J52" s="818" t="e">
        <f t="shared" si="0"/>
        <v>#DIV/0!</v>
      </c>
    </row>
    <row r="53" spans="1:10" x14ac:dyDescent="0.25">
      <c r="A53" s="225">
        <v>51</v>
      </c>
      <c r="B53" s="819" t="s">
        <v>1503</v>
      </c>
      <c r="C53" s="225">
        <f t="shared" si="1"/>
        <v>83</v>
      </c>
      <c r="D53" s="559">
        <v>0</v>
      </c>
      <c r="E53" s="820">
        <v>83</v>
      </c>
      <c r="F53" s="817">
        <f t="shared" si="2"/>
        <v>0</v>
      </c>
      <c r="G53" s="559">
        <v>0</v>
      </c>
      <c r="H53" s="559">
        <v>0</v>
      </c>
      <c r="I53" s="559">
        <v>0</v>
      </c>
      <c r="J53" s="818" t="e">
        <f t="shared" si="0"/>
        <v>#DIV/0!</v>
      </c>
    </row>
    <row r="54" spans="1:10" x14ac:dyDescent="0.25">
      <c r="A54" s="225">
        <v>52</v>
      </c>
      <c r="B54" s="819" t="s">
        <v>1504</v>
      </c>
      <c r="C54" s="225">
        <f t="shared" si="1"/>
        <v>1</v>
      </c>
      <c r="D54" s="559">
        <v>0</v>
      </c>
      <c r="E54" s="820">
        <v>1</v>
      </c>
      <c r="F54" s="817">
        <f t="shared" si="2"/>
        <v>0</v>
      </c>
      <c r="G54" s="559">
        <v>0</v>
      </c>
      <c r="H54" s="559">
        <v>0</v>
      </c>
      <c r="I54" s="559">
        <v>0</v>
      </c>
      <c r="J54" s="818" t="e">
        <f t="shared" si="0"/>
        <v>#DIV/0!</v>
      </c>
    </row>
    <row r="55" spans="1:10" x14ac:dyDescent="0.25">
      <c r="A55" s="225">
        <v>53</v>
      </c>
      <c r="B55" s="819" t="s">
        <v>1505</v>
      </c>
      <c r="C55" s="225">
        <f t="shared" si="1"/>
        <v>1</v>
      </c>
      <c r="D55" s="559">
        <v>0</v>
      </c>
      <c r="E55" s="820">
        <v>1</v>
      </c>
      <c r="F55" s="817">
        <f t="shared" si="2"/>
        <v>0</v>
      </c>
      <c r="G55" s="559">
        <v>0</v>
      </c>
      <c r="H55" s="559">
        <v>0</v>
      </c>
      <c r="I55" s="559">
        <v>0</v>
      </c>
      <c r="J55" s="818" t="e">
        <f t="shared" si="0"/>
        <v>#DIV/0!</v>
      </c>
    </row>
    <row r="56" spans="1:10" x14ac:dyDescent="0.25">
      <c r="A56" s="225">
        <v>54</v>
      </c>
      <c r="B56" s="819" t="s">
        <v>1506</v>
      </c>
      <c r="C56" s="225">
        <f t="shared" si="1"/>
        <v>4</v>
      </c>
      <c r="D56" s="559">
        <v>0</v>
      </c>
      <c r="E56" s="820">
        <v>4</v>
      </c>
      <c r="F56" s="817">
        <f t="shared" si="2"/>
        <v>0</v>
      </c>
      <c r="G56" s="559">
        <v>0</v>
      </c>
      <c r="H56" s="559">
        <v>0</v>
      </c>
      <c r="I56" s="559">
        <v>0</v>
      </c>
      <c r="J56" s="818" t="e">
        <f t="shared" si="0"/>
        <v>#DIV/0!</v>
      </c>
    </row>
    <row r="57" spans="1:10" x14ac:dyDescent="0.25">
      <c r="A57" s="225">
        <v>55</v>
      </c>
      <c r="B57" s="819" t="s">
        <v>1507</v>
      </c>
      <c r="C57" s="225">
        <f t="shared" si="1"/>
        <v>1</v>
      </c>
      <c r="D57" s="559">
        <v>0</v>
      </c>
      <c r="E57" s="820">
        <v>1</v>
      </c>
      <c r="F57" s="817">
        <f t="shared" si="2"/>
        <v>0</v>
      </c>
      <c r="G57" s="559">
        <v>0</v>
      </c>
      <c r="H57" s="559">
        <v>0</v>
      </c>
      <c r="I57" s="559">
        <v>0</v>
      </c>
      <c r="J57" s="818" t="e">
        <f t="shared" si="0"/>
        <v>#DIV/0!</v>
      </c>
    </row>
    <row r="58" spans="1:10" x14ac:dyDescent="0.25">
      <c r="A58" s="225">
        <v>56</v>
      </c>
      <c r="B58" s="819" t="s">
        <v>1508</v>
      </c>
      <c r="C58" s="225">
        <f t="shared" si="1"/>
        <v>3</v>
      </c>
      <c r="D58" s="559">
        <v>0</v>
      </c>
      <c r="E58" s="820">
        <v>3</v>
      </c>
      <c r="F58" s="817">
        <f t="shared" si="2"/>
        <v>0</v>
      </c>
      <c r="G58" s="559">
        <v>0</v>
      </c>
      <c r="H58" s="559">
        <v>0</v>
      </c>
      <c r="I58" s="559">
        <v>0</v>
      </c>
      <c r="J58" s="818" t="e">
        <f t="shared" si="0"/>
        <v>#DIV/0!</v>
      </c>
    </row>
    <row r="59" spans="1:10" x14ac:dyDescent="0.25">
      <c r="A59" s="225">
        <v>57</v>
      </c>
      <c r="B59" s="819" t="s">
        <v>1509</v>
      </c>
      <c r="C59" s="225">
        <f t="shared" si="1"/>
        <v>85</v>
      </c>
      <c r="D59" s="559">
        <v>0</v>
      </c>
      <c r="E59" s="820">
        <v>85</v>
      </c>
      <c r="F59" s="817">
        <f t="shared" si="2"/>
        <v>0</v>
      </c>
      <c r="G59" s="559">
        <v>0</v>
      </c>
      <c r="H59" s="559">
        <v>0</v>
      </c>
      <c r="I59" s="559">
        <v>0</v>
      </c>
      <c r="J59" s="818" t="e">
        <f t="shared" si="0"/>
        <v>#DIV/0!</v>
      </c>
    </row>
    <row r="60" spans="1:10" x14ac:dyDescent="0.25">
      <c r="A60" s="225">
        <v>58</v>
      </c>
      <c r="B60" s="225" t="s">
        <v>1510</v>
      </c>
      <c r="C60" s="225">
        <f t="shared" si="1"/>
        <v>44189</v>
      </c>
      <c r="D60" s="817">
        <v>44189</v>
      </c>
      <c r="E60" s="817">
        <v>0</v>
      </c>
      <c r="F60" s="817">
        <f t="shared" si="2"/>
        <v>0</v>
      </c>
      <c r="G60" s="818">
        <f>F60/C60*100</f>
        <v>0</v>
      </c>
      <c r="H60" s="817">
        <v>0</v>
      </c>
      <c r="I60" s="817">
        <v>0</v>
      </c>
      <c r="J60" s="818" t="e">
        <f t="shared" si="0"/>
        <v>#DIV/0!</v>
      </c>
    </row>
    <row r="61" spans="1:10" x14ac:dyDescent="0.25">
      <c r="A61" s="225"/>
      <c r="B61" s="224" t="s">
        <v>227</v>
      </c>
      <c r="C61" s="224">
        <f>SUM(C3:C60)</f>
        <v>199627</v>
      </c>
      <c r="D61" s="821">
        <v>44518</v>
      </c>
      <c r="E61" s="821">
        <f>SUM(E3:E60)</f>
        <v>81773</v>
      </c>
      <c r="F61" s="817">
        <f>SUM(F3:F60)</f>
        <v>73336</v>
      </c>
      <c r="G61" s="818">
        <f>F61/C61*100</f>
        <v>36.736513597860011</v>
      </c>
      <c r="H61" s="821">
        <f>SUM(H3:H60)</f>
        <v>36505</v>
      </c>
      <c r="I61" s="821">
        <f>SUM(I3:I60)</f>
        <v>36831</v>
      </c>
      <c r="J61" s="818">
        <f t="shared" si="0"/>
        <v>50.222264644921999</v>
      </c>
    </row>
  </sheetData>
  <mergeCells count="1">
    <mergeCell ref="B1:J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O10" sqref="O10"/>
    </sheetView>
  </sheetViews>
  <sheetFormatPr defaultRowHeight="15" x14ac:dyDescent="0.25"/>
  <cols>
    <col min="1" max="1" width="6" customWidth="1"/>
    <col min="2" max="2" width="19.85546875" style="603" customWidth="1"/>
    <col min="3" max="3" width="11.140625" style="603" customWidth="1"/>
    <col min="4" max="4" width="15.28515625" customWidth="1"/>
    <col min="5" max="5" width="12.42578125" customWidth="1"/>
    <col min="6" max="6" width="11.5703125" customWidth="1"/>
    <col min="7" max="7" width="15.5703125" customWidth="1"/>
    <col min="8" max="8" width="13.140625" customWidth="1"/>
    <col min="9" max="9" width="12" customWidth="1"/>
    <col min="10" max="10" width="14.5703125" customWidth="1"/>
    <col min="257" max="257" width="6" customWidth="1"/>
    <col min="258" max="258" width="19.85546875" customWidth="1"/>
    <col min="259" max="259" width="11.140625" customWidth="1"/>
    <col min="260" max="260" width="15.28515625" customWidth="1"/>
    <col min="261" max="261" width="12.42578125" customWidth="1"/>
    <col min="262" max="262" width="11.5703125" customWidth="1"/>
    <col min="263" max="263" width="15.5703125" customWidth="1"/>
    <col min="264" max="264" width="13.140625" customWidth="1"/>
    <col min="265" max="265" width="12" customWidth="1"/>
    <col min="266" max="266" width="14.5703125" customWidth="1"/>
    <col min="513" max="513" width="6" customWidth="1"/>
    <col min="514" max="514" width="19.85546875" customWidth="1"/>
    <col min="515" max="515" width="11.140625" customWidth="1"/>
    <col min="516" max="516" width="15.28515625" customWidth="1"/>
    <col min="517" max="517" width="12.42578125" customWidth="1"/>
    <col min="518" max="518" width="11.5703125" customWidth="1"/>
    <col min="519" max="519" width="15.5703125" customWidth="1"/>
    <col min="520" max="520" width="13.140625" customWidth="1"/>
    <col min="521" max="521" width="12" customWidth="1"/>
    <col min="522" max="522" width="14.5703125" customWidth="1"/>
    <col min="769" max="769" width="6" customWidth="1"/>
    <col min="770" max="770" width="19.85546875" customWidth="1"/>
    <col min="771" max="771" width="11.140625" customWidth="1"/>
    <col min="772" max="772" width="15.28515625" customWidth="1"/>
    <col min="773" max="773" width="12.42578125" customWidth="1"/>
    <col min="774" max="774" width="11.5703125" customWidth="1"/>
    <col min="775" max="775" width="15.5703125" customWidth="1"/>
    <col min="776" max="776" width="13.140625" customWidth="1"/>
    <col min="777" max="777" width="12" customWidth="1"/>
    <col min="778" max="778" width="14.5703125" customWidth="1"/>
    <col min="1025" max="1025" width="6" customWidth="1"/>
    <col min="1026" max="1026" width="19.85546875" customWidth="1"/>
    <col min="1027" max="1027" width="11.140625" customWidth="1"/>
    <col min="1028" max="1028" width="15.28515625" customWidth="1"/>
    <col min="1029" max="1029" width="12.42578125" customWidth="1"/>
    <col min="1030" max="1030" width="11.5703125" customWidth="1"/>
    <col min="1031" max="1031" width="15.5703125" customWidth="1"/>
    <col min="1032" max="1032" width="13.140625" customWidth="1"/>
    <col min="1033" max="1033" width="12" customWidth="1"/>
    <col min="1034" max="1034" width="14.5703125" customWidth="1"/>
    <col min="1281" max="1281" width="6" customWidth="1"/>
    <col min="1282" max="1282" width="19.85546875" customWidth="1"/>
    <col min="1283" max="1283" width="11.140625" customWidth="1"/>
    <col min="1284" max="1284" width="15.28515625" customWidth="1"/>
    <col min="1285" max="1285" width="12.42578125" customWidth="1"/>
    <col min="1286" max="1286" width="11.5703125" customWidth="1"/>
    <col min="1287" max="1287" width="15.5703125" customWidth="1"/>
    <col min="1288" max="1288" width="13.140625" customWidth="1"/>
    <col min="1289" max="1289" width="12" customWidth="1"/>
    <col min="1290" max="1290" width="14.5703125" customWidth="1"/>
    <col min="1537" max="1537" width="6" customWidth="1"/>
    <col min="1538" max="1538" width="19.85546875" customWidth="1"/>
    <col min="1539" max="1539" width="11.140625" customWidth="1"/>
    <col min="1540" max="1540" width="15.28515625" customWidth="1"/>
    <col min="1541" max="1541" width="12.42578125" customWidth="1"/>
    <col min="1542" max="1542" width="11.5703125" customWidth="1"/>
    <col min="1543" max="1543" width="15.5703125" customWidth="1"/>
    <col min="1544" max="1544" width="13.140625" customWidth="1"/>
    <col min="1545" max="1545" width="12" customWidth="1"/>
    <col min="1546" max="1546" width="14.5703125" customWidth="1"/>
    <col min="1793" max="1793" width="6" customWidth="1"/>
    <col min="1794" max="1794" width="19.85546875" customWidth="1"/>
    <col min="1795" max="1795" width="11.140625" customWidth="1"/>
    <col min="1796" max="1796" width="15.28515625" customWidth="1"/>
    <col min="1797" max="1797" width="12.42578125" customWidth="1"/>
    <col min="1798" max="1798" width="11.5703125" customWidth="1"/>
    <col min="1799" max="1799" width="15.5703125" customWidth="1"/>
    <col min="1800" max="1800" width="13.140625" customWidth="1"/>
    <col min="1801" max="1801" width="12" customWidth="1"/>
    <col min="1802" max="1802" width="14.5703125" customWidth="1"/>
    <col min="2049" max="2049" width="6" customWidth="1"/>
    <col min="2050" max="2050" width="19.85546875" customWidth="1"/>
    <col min="2051" max="2051" width="11.140625" customWidth="1"/>
    <col min="2052" max="2052" width="15.28515625" customWidth="1"/>
    <col min="2053" max="2053" width="12.42578125" customWidth="1"/>
    <col min="2054" max="2054" width="11.5703125" customWidth="1"/>
    <col min="2055" max="2055" width="15.5703125" customWidth="1"/>
    <col min="2056" max="2056" width="13.140625" customWidth="1"/>
    <col min="2057" max="2057" width="12" customWidth="1"/>
    <col min="2058" max="2058" width="14.5703125" customWidth="1"/>
    <col min="2305" max="2305" width="6" customWidth="1"/>
    <col min="2306" max="2306" width="19.85546875" customWidth="1"/>
    <col min="2307" max="2307" width="11.140625" customWidth="1"/>
    <col min="2308" max="2308" width="15.28515625" customWidth="1"/>
    <col min="2309" max="2309" width="12.42578125" customWidth="1"/>
    <col min="2310" max="2310" width="11.5703125" customWidth="1"/>
    <col min="2311" max="2311" width="15.5703125" customWidth="1"/>
    <col min="2312" max="2312" width="13.140625" customWidth="1"/>
    <col min="2313" max="2313" width="12" customWidth="1"/>
    <col min="2314" max="2314" width="14.5703125" customWidth="1"/>
    <col min="2561" max="2561" width="6" customWidth="1"/>
    <col min="2562" max="2562" width="19.85546875" customWidth="1"/>
    <col min="2563" max="2563" width="11.140625" customWidth="1"/>
    <col min="2564" max="2564" width="15.28515625" customWidth="1"/>
    <col min="2565" max="2565" width="12.42578125" customWidth="1"/>
    <col min="2566" max="2566" width="11.5703125" customWidth="1"/>
    <col min="2567" max="2567" width="15.5703125" customWidth="1"/>
    <col min="2568" max="2568" width="13.140625" customWidth="1"/>
    <col min="2569" max="2569" width="12" customWidth="1"/>
    <col min="2570" max="2570" width="14.5703125" customWidth="1"/>
    <col min="2817" max="2817" width="6" customWidth="1"/>
    <col min="2818" max="2818" width="19.85546875" customWidth="1"/>
    <col min="2819" max="2819" width="11.140625" customWidth="1"/>
    <col min="2820" max="2820" width="15.28515625" customWidth="1"/>
    <col min="2821" max="2821" width="12.42578125" customWidth="1"/>
    <col min="2822" max="2822" width="11.5703125" customWidth="1"/>
    <col min="2823" max="2823" width="15.5703125" customWidth="1"/>
    <col min="2824" max="2824" width="13.140625" customWidth="1"/>
    <col min="2825" max="2825" width="12" customWidth="1"/>
    <col min="2826" max="2826" width="14.5703125" customWidth="1"/>
    <col min="3073" max="3073" width="6" customWidth="1"/>
    <col min="3074" max="3074" width="19.85546875" customWidth="1"/>
    <col min="3075" max="3075" width="11.140625" customWidth="1"/>
    <col min="3076" max="3076" width="15.28515625" customWidth="1"/>
    <col min="3077" max="3077" width="12.42578125" customWidth="1"/>
    <col min="3078" max="3078" width="11.5703125" customWidth="1"/>
    <col min="3079" max="3079" width="15.5703125" customWidth="1"/>
    <col min="3080" max="3080" width="13.140625" customWidth="1"/>
    <col min="3081" max="3081" width="12" customWidth="1"/>
    <col min="3082" max="3082" width="14.5703125" customWidth="1"/>
    <col min="3329" max="3329" width="6" customWidth="1"/>
    <col min="3330" max="3330" width="19.85546875" customWidth="1"/>
    <col min="3331" max="3331" width="11.140625" customWidth="1"/>
    <col min="3332" max="3332" width="15.28515625" customWidth="1"/>
    <col min="3333" max="3333" width="12.42578125" customWidth="1"/>
    <col min="3334" max="3334" width="11.5703125" customWidth="1"/>
    <col min="3335" max="3335" width="15.5703125" customWidth="1"/>
    <col min="3336" max="3336" width="13.140625" customWidth="1"/>
    <col min="3337" max="3337" width="12" customWidth="1"/>
    <col min="3338" max="3338" width="14.5703125" customWidth="1"/>
    <col min="3585" max="3585" width="6" customWidth="1"/>
    <col min="3586" max="3586" width="19.85546875" customWidth="1"/>
    <col min="3587" max="3587" width="11.140625" customWidth="1"/>
    <col min="3588" max="3588" width="15.28515625" customWidth="1"/>
    <col min="3589" max="3589" width="12.42578125" customWidth="1"/>
    <col min="3590" max="3590" width="11.5703125" customWidth="1"/>
    <col min="3591" max="3591" width="15.5703125" customWidth="1"/>
    <col min="3592" max="3592" width="13.140625" customWidth="1"/>
    <col min="3593" max="3593" width="12" customWidth="1"/>
    <col min="3594" max="3594" width="14.5703125" customWidth="1"/>
    <col min="3841" max="3841" width="6" customWidth="1"/>
    <col min="3842" max="3842" width="19.85546875" customWidth="1"/>
    <col min="3843" max="3843" width="11.140625" customWidth="1"/>
    <col min="3844" max="3844" width="15.28515625" customWidth="1"/>
    <col min="3845" max="3845" width="12.42578125" customWidth="1"/>
    <col min="3846" max="3846" width="11.5703125" customWidth="1"/>
    <col min="3847" max="3847" width="15.5703125" customWidth="1"/>
    <col min="3848" max="3848" width="13.140625" customWidth="1"/>
    <col min="3849" max="3849" width="12" customWidth="1"/>
    <col min="3850" max="3850" width="14.5703125" customWidth="1"/>
    <col min="4097" max="4097" width="6" customWidth="1"/>
    <col min="4098" max="4098" width="19.85546875" customWidth="1"/>
    <col min="4099" max="4099" width="11.140625" customWidth="1"/>
    <col min="4100" max="4100" width="15.28515625" customWidth="1"/>
    <col min="4101" max="4101" width="12.42578125" customWidth="1"/>
    <col min="4102" max="4102" width="11.5703125" customWidth="1"/>
    <col min="4103" max="4103" width="15.5703125" customWidth="1"/>
    <col min="4104" max="4104" width="13.140625" customWidth="1"/>
    <col min="4105" max="4105" width="12" customWidth="1"/>
    <col min="4106" max="4106" width="14.5703125" customWidth="1"/>
    <col min="4353" max="4353" width="6" customWidth="1"/>
    <col min="4354" max="4354" width="19.85546875" customWidth="1"/>
    <col min="4355" max="4355" width="11.140625" customWidth="1"/>
    <col min="4356" max="4356" width="15.28515625" customWidth="1"/>
    <col min="4357" max="4357" width="12.42578125" customWidth="1"/>
    <col min="4358" max="4358" width="11.5703125" customWidth="1"/>
    <col min="4359" max="4359" width="15.5703125" customWidth="1"/>
    <col min="4360" max="4360" width="13.140625" customWidth="1"/>
    <col min="4361" max="4361" width="12" customWidth="1"/>
    <col min="4362" max="4362" width="14.5703125" customWidth="1"/>
    <col min="4609" max="4609" width="6" customWidth="1"/>
    <col min="4610" max="4610" width="19.85546875" customWidth="1"/>
    <col min="4611" max="4611" width="11.140625" customWidth="1"/>
    <col min="4612" max="4612" width="15.28515625" customWidth="1"/>
    <col min="4613" max="4613" width="12.42578125" customWidth="1"/>
    <col min="4614" max="4614" width="11.5703125" customWidth="1"/>
    <col min="4615" max="4615" width="15.5703125" customWidth="1"/>
    <col min="4616" max="4616" width="13.140625" customWidth="1"/>
    <col min="4617" max="4617" width="12" customWidth="1"/>
    <col min="4618" max="4618" width="14.5703125" customWidth="1"/>
    <col min="4865" max="4865" width="6" customWidth="1"/>
    <col min="4866" max="4866" width="19.85546875" customWidth="1"/>
    <col min="4867" max="4867" width="11.140625" customWidth="1"/>
    <col min="4868" max="4868" width="15.28515625" customWidth="1"/>
    <col min="4869" max="4869" width="12.42578125" customWidth="1"/>
    <col min="4870" max="4870" width="11.5703125" customWidth="1"/>
    <col min="4871" max="4871" width="15.5703125" customWidth="1"/>
    <col min="4872" max="4872" width="13.140625" customWidth="1"/>
    <col min="4873" max="4873" width="12" customWidth="1"/>
    <col min="4874" max="4874" width="14.5703125" customWidth="1"/>
    <col min="5121" max="5121" width="6" customWidth="1"/>
    <col min="5122" max="5122" width="19.85546875" customWidth="1"/>
    <col min="5123" max="5123" width="11.140625" customWidth="1"/>
    <col min="5124" max="5124" width="15.28515625" customWidth="1"/>
    <col min="5125" max="5125" width="12.42578125" customWidth="1"/>
    <col min="5126" max="5126" width="11.5703125" customWidth="1"/>
    <col min="5127" max="5127" width="15.5703125" customWidth="1"/>
    <col min="5128" max="5128" width="13.140625" customWidth="1"/>
    <col min="5129" max="5129" width="12" customWidth="1"/>
    <col min="5130" max="5130" width="14.5703125" customWidth="1"/>
    <col min="5377" max="5377" width="6" customWidth="1"/>
    <col min="5378" max="5378" width="19.85546875" customWidth="1"/>
    <col min="5379" max="5379" width="11.140625" customWidth="1"/>
    <col min="5380" max="5380" width="15.28515625" customWidth="1"/>
    <col min="5381" max="5381" width="12.42578125" customWidth="1"/>
    <col min="5382" max="5382" width="11.5703125" customWidth="1"/>
    <col min="5383" max="5383" width="15.5703125" customWidth="1"/>
    <col min="5384" max="5384" width="13.140625" customWidth="1"/>
    <col min="5385" max="5385" width="12" customWidth="1"/>
    <col min="5386" max="5386" width="14.5703125" customWidth="1"/>
    <col min="5633" max="5633" width="6" customWidth="1"/>
    <col min="5634" max="5634" width="19.85546875" customWidth="1"/>
    <col min="5635" max="5635" width="11.140625" customWidth="1"/>
    <col min="5636" max="5636" width="15.28515625" customWidth="1"/>
    <col min="5637" max="5637" width="12.42578125" customWidth="1"/>
    <col min="5638" max="5638" width="11.5703125" customWidth="1"/>
    <col min="5639" max="5639" width="15.5703125" customWidth="1"/>
    <col min="5640" max="5640" width="13.140625" customWidth="1"/>
    <col min="5641" max="5641" width="12" customWidth="1"/>
    <col min="5642" max="5642" width="14.5703125" customWidth="1"/>
    <col min="5889" max="5889" width="6" customWidth="1"/>
    <col min="5890" max="5890" width="19.85546875" customWidth="1"/>
    <col min="5891" max="5891" width="11.140625" customWidth="1"/>
    <col min="5892" max="5892" width="15.28515625" customWidth="1"/>
    <col min="5893" max="5893" width="12.42578125" customWidth="1"/>
    <col min="5894" max="5894" width="11.5703125" customWidth="1"/>
    <col min="5895" max="5895" width="15.5703125" customWidth="1"/>
    <col min="5896" max="5896" width="13.140625" customWidth="1"/>
    <col min="5897" max="5897" width="12" customWidth="1"/>
    <col min="5898" max="5898" width="14.5703125" customWidth="1"/>
    <col min="6145" max="6145" width="6" customWidth="1"/>
    <col min="6146" max="6146" width="19.85546875" customWidth="1"/>
    <col min="6147" max="6147" width="11.140625" customWidth="1"/>
    <col min="6148" max="6148" width="15.28515625" customWidth="1"/>
    <col min="6149" max="6149" width="12.42578125" customWidth="1"/>
    <col min="6150" max="6150" width="11.5703125" customWidth="1"/>
    <col min="6151" max="6151" width="15.5703125" customWidth="1"/>
    <col min="6152" max="6152" width="13.140625" customWidth="1"/>
    <col min="6153" max="6153" width="12" customWidth="1"/>
    <col min="6154" max="6154" width="14.5703125" customWidth="1"/>
    <col min="6401" max="6401" width="6" customWidth="1"/>
    <col min="6402" max="6402" width="19.85546875" customWidth="1"/>
    <col min="6403" max="6403" width="11.140625" customWidth="1"/>
    <col min="6404" max="6404" width="15.28515625" customWidth="1"/>
    <col min="6405" max="6405" width="12.42578125" customWidth="1"/>
    <col min="6406" max="6406" width="11.5703125" customWidth="1"/>
    <col min="6407" max="6407" width="15.5703125" customWidth="1"/>
    <col min="6408" max="6408" width="13.140625" customWidth="1"/>
    <col min="6409" max="6409" width="12" customWidth="1"/>
    <col min="6410" max="6410" width="14.5703125" customWidth="1"/>
    <col min="6657" max="6657" width="6" customWidth="1"/>
    <col min="6658" max="6658" width="19.85546875" customWidth="1"/>
    <col min="6659" max="6659" width="11.140625" customWidth="1"/>
    <col min="6660" max="6660" width="15.28515625" customWidth="1"/>
    <col min="6661" max="6661" width="12.42578125" customWidth="1"/>
    <col min="6662" max="6662" width="11.5703125" customWidth="1"/>
    <col min="6663" max="6663" width="15.5703125" customWidth="1"/>
    <col min="6664" max="6664" width="13.140625" customWidth="1"/>
    <col min="6665" max="6665" width="12" customWidth="1"/>
    <col min="6666" max="6666" width="14.5703125" customWidth="1"/>
    <col min="6913" max="6913" width="6" customWidth="1"/>
    <col min="6914" max="6914" width="19.85546875" customWidth="1"/>
    <col min="6915" max="6915" width="11.140625" customWidth="1"/>
    <col min="6916" max="6916" width="15.28515625" customWidth="1"/>
    <col min="6917" max="6917" width="12.42578125" customWidth="1"/>
    <col min="6918" max="6918" width="11.5703125" customWidth="1"/>
    <col min="6919" max="6919" width="15.5703125" customWidth="1"/>
    <col min="6920" max="6920" width="13.140625" customWidth="1"/>
    <col min="6921" max="6921" width="12" customWidth="1"/>
    <col min="6922" max="6922" width="14.5703125" customWidth="1"/>
    <col min="7169" max="7169" width="6" customWidth="1"/>
    <col min="7170" max="7170" width="19.85546875" customWidth="1"/>
    <col min="7171" max="7171" width="11.140625" customWidth="1"/>
    <col min="7172" max="7172" width="15.28515625" customWidth="1"/>
    <col min="7173" max="7173" width="12.42578125" customWidth="1"/>
    <col min="7174" max="7174" width="11.5703125" customWidth="1"/>
    <col min="7175" max="7175" width="15.5703125" customWidth="1"/>
    <col min="7176" max="7176" width="13.140625" customWidth="1"/>
    <col min="7177" max="7177" width="12" customWidth="1"/>
    <col min="7178" max="7178" width="14.5703125" customWidth="1"/>
    <col min="7425" max="7425" width="6" customWidth="1"/>
    <col min="7426" max="7426" width="19.85546875" customWidth="1"/>
    <col min="7427" max="7427" width="11.140625" customWidth="1"/>
    <col min="7428" max="7428" width="15.28515625" customWidth="1"/>
    <col min="7429" max="7429" width="12.42578125" customWidth="1"/>
    <col min="7430" max="7430" width="11.5703125" customWidth="1"/>
    <col min="7431" max="7431" width="15.5703125" customWidth="1"/>
    <col min="7432" max="7432" width="13.140625" customWidth="1"/>
    <col min="7433" max="7433" width="12" customWidth="1"/>
    <col min="7434" max="7434" width="14.5703125" customWidth="1"/>
    <col min="7681" max="7681" width="6" customWidth="1"/>
    <col min="7682" max="7682" width="19.85546875" customWidth="1"/>
    <col min="7683" max="7683" width="11.140625" customWidth="1"/>
    <col min="7684" max="7684" width="15.28515625" customWidth="1"/>
    <col min="7685" max="7685" width="12.42578125" customWidth="1"/>
    <col min="7686" max="7686" width="11.5703125" customWidth="1"/>
    <col min="7687" max="7687" width="15.5703125" customWidth="1"/>
    <col min="7688" max="7688" width="13.140625" customWidth="1"/>
    <col min="7689" max="7689" width="12" customWidth="1"/>
    <col min="7690" max="7690" width="14.5703125" customWidth="1"/>
    <col min="7937" max="7937" width="6" customWidth="1"/>
    <col min="7938" max="7938" width="19.85546875" customWidth="1"/>
    <col min="7939" max="7939" width="11.140625" customWidth="1"/>
    <col min="7940" max="7940" width="15.28515625" customWidth="1"/>
    <col min="7941" max="7941" width="12.42578125" customWidth="1"/>
    <col min="7942" max="7942" width="11.5703125" customWidth="1"/>
    <col min="7943" max="7943" width="15.5703125" customWidth="1"/>
    <col min="7944" max="7944" width="13.140625" customWidth="1"/>
    <col min="7945" max="7945" width="12" customWidth="1"/>
    <col min="7946" max="7946" width="14.5703125" customWidth="1"/>
    <col min="8193" max="8193" width="6" customWidth="1"/>
    <col min="8194" max="8194" width="19.85546875" customWidth="1"/>
    <col min="8195" max="8195" width="11.140625" customWidth="1"/>
    <col min="8196" max="8196" width="15.28515625" customWidth="1"/>
    <col min="8197" max="8197" width="12.42578125" customWidth="1"/>
    <col min="8198" max="8198" width="11.5703125" customWidth="1"/>
    <col min="8199" max="8199" width="15.5703125" customWidth="1"/>
    <col min="8200" max="8200" width="13.140625" customWidth="1"/>
    <col min="8201" max="8201" width="12" customWidth="1"/>
    <col min="8202" max="8202" width="14.5703125" customWidth="1"/>
    <col min="8449" max="8449" width="6" customWidth="1"/>
    <col min="8450" max="8450" width="19.85546875" customWidth="1"/>
    <col min="8451" max="8451" width="11.140625" customWidth="1"/>
    <col min="8452" max="8452" width="15.28515625" customWidth="1"/>
    <col min="8453" max="8453" width="12.42578125" customWidth="1"/>
    <col min="8454" max="8454" width="11.5703125" customWidth="1"/>
    <col min="8455" max="8455" width="15.5703125" customWidth="1"/>
    <col min="8456" max="8456" width="13.140625" customWidth="1"/>
    <col min="8457" max="8457" width="12" customWidth="1"/>
    <col min="8458" max="8458" width="14.5703125" customWidth="1"/>
    <col min="8705" max="8705" width="6" customWidth="1"/>
    <col min="8706" max="8706" width="19.85546875" customWidth="1"/>
    <col min="8707" max="8707" width="11.140625" customWidth="1"/>
    <col min="8708" max="8708" width="15.28515625" customWidth="1"/>
    <col min="8709" max="8709" width="12.42578125" customWidth="1"/>
    <col min="8710" max="8710" width="11.5703125" customWidth="1"/>
    <col min="8711" max="8711" width="15.5703125" customWidth="1"/>
    <col min="8712" max="8712" width="13.140625" customWidth="1"/>
    <col min="8713" max="8713" width="12" customWidth="1"/>
    <col min="8714" max="8714" width="14.5703125" customWidth="1"/>
    <col min="8961" max="8961" width="6" customWidth="1"/>
    <col min="8962" max="8962" width="19.85546875" customWidth="1"/>
    <col min="8963" max="8963" width="11.140625" customWidth="1"/>
    <col min="8964" max="8964" width="15.28515625" customWidth="1"/>
    <col min="8965" max="8965" width="12.42578125" customWidth="1"/>
    <col min="8966" max="8966" width="11.5703125" customWidth="1"/>
    <col min="8967" max="8967" width="15.5703125" customWidth="1"/>
    <col min="8968" max="8968" width="13.140625" customWidth="1"/>
    <col min="8969" max="8969" width="12" customWidth="1"/>
    <col min="8970" max="8970" width="14.5703125" customWidth="1"/>
    <col min="9217" max="9217" width="6" customWidth="1"/>
    <col min="9218" max="9218" width="19.85546875" customWidth="1"/>
    <col min="9219" max="9219" width="11.140625" customWidth="1"/>
    <col min="9220" max="9220" width="15.28515625" customWidth="1"/>
    <col min="9221" max="9221" width="12.42578125" customWidth="1"/>
    <col min="9222" max="9222" width="11.5703125" customWidth="1"/>
    <col min="9223" max="9223" width="15.5703125" customWidth="1"/>
    <col min="9224" max="9224" width="13.140625" customWidth="1"/>
    <col min="9225" max="9225" width="12" customWidth="1"/>
    <col min="9226" max="9226" width="14.5703125" customWidth="1"/>
    <col min="9473" max="9473" width="6" customWidth="1"/>
    <col min="9474" max="9474" width="19.85546875" customWidth="1"/>
    <col min="9475" max="9475" width="11.140625" customWidth="1"/>
    <col min="9476" max="9476" width="15.28515625" customWidth="1"/>
    <col min="9477" max="9477" width="12.42578125" customWidth="1"/>
    <col min="9478" max="9478" width="11.5703125" customWidth="1"/>
    <col min="9479" max="9479" width="15.5703125" customWidth="1"/>
    <col min="9480" max="9480" width="13.140625" customWidth="1"/>
    <col min="9481" max="9481" width="12" customWidth="1"/>
    <col min="9482" max="9482" width="14.5703125" customWidth="1"/>
    <col min="9729" max="9729" width="6" customWidth="1"/>
    <col min="9730" max="9730" width="19.85546875" customWidth="1"/>
    <col min="9731" max="9731" width="11.140625" customWidth="1"/>
    <col min="9732" max="9732" width="15.28515625" customWidth="1"/>
    <col min="9733" max="9733" width="12.42578125" customWidth="1"/>
    <col min="9734" max="9734" width="11.5703125" customWidth="1"/>
    <col min="9735" max="9735" width="15.5703125" customWidth="1"/>
    <col min="9736" max="9736" width="13.140625" customWidth="1"/>
    <col min="9737" max="9737" width="12" customWidth="1"/>
    <col min="9738" max="9738" width="14.5703125" customWidth="1"/>
    <col min="9985" max="9985" width="6" customWidth="1"/>
    <col min="9986" max="9986" width="19.85546875" customWidth="1"/>
    <col min="9987" max="9987" width="11.140625" customWidth="1"/>
    <col min="9988" max="9988" width="15.28515625" customWidth="1"/>
    <col min="9989" max="9989" width="12.42578125" customWidth="1"/>
    <col min="9990" max="9990" width="11.5703125" customWidth="1"/>
    <col min="9991" max="9991" width="15.5703125" customWidth="1"/>
    <col min="9992" max="9992" width="13.140625" customWidth="1"/>
    <col min="9993" max="9993" width="12" customWidth="1"/>
    <col min="9994" max="9994" width="14.5703125" customWidth="1"/>
    <col min="10241" max="10241" width="6" customWidth="1"/>
    <col min="10242" max="10242" width="19.85546875" customWidth="1"/>
    <col min="10243" max="10243" width="11.140625" customWidth="1"/>
    <col min="10244" max="10244" width="15.28515625" customWidth="1"/>
    <col min="10245" max="10245" width="12.42578125" customWidth="1"/>
    <col min="10246" max="10246" width="11.5703125" customWidth="1"/>
    <col min="10247" max="10247" width="15.5703125" customWidth="1"/>
    <col min="10248" max="10248" width="13.140625" customWidth="1"/>
    <col min="10249" max="10249" width="12" customWidth="1"/>
    <col min="10250" max="10250" width="14.5703125" customWidth="1"/>
    <col min="10497" max="10497" width="6" customWidth="1"/>
    <col min="10498" max="10498" width="19.85546875" customWidth="1"/>
    <col min="10499" max="10499" width="11.140625" customWidth="1"/>
    <col min="10500" max="10500" width="15.28515625" customWidth="1"/>
    <col min="10501" max="10501" width="12.42578125" customWidth="1"/>
    <col min="10502" max="10502" width="11.5703125" customWidth="1"/>
    <col min="10503" max="10503" width="15.5703125" customWidth="1"/>
    <col min="10504" max="10504" width="13.140625" customWidth="1"/>
    <col min="10505" max="10505" width="12" customWidth="1"/>
    <col min="10506" max="10506" width="14.5703125" customWidth="1"/>
    <col min="10753" max="10753" width="6" customWidth="1"/>
    <col min="10754" max="10754" width="19.85546875" customWidth="1"/>
    <col min="10755" max="10755" width="11.140625" customWidth="1"/>
    <col min="10756" max="10756" width="15.28515625" customWidth="1"/>
    <col min="10757" max="10757" width="12.42578125" customWidth="1"/>
    <col min="10758" max="10758" width="11.5703125" customWidth="1"/>
    <col min="10759" max="10759" width="15.5703125" customWidth="1"/>
    <col min="10760" max="10760" width="13.140625" customWidth="1"/>
    <col min="10761" max="10761" width="12" customWidth="1"/>
    <col min="10762" max="10762" width="14.5703125" customWidth="1"/>
    <col min="11009" max="11009" width="6" customWidth="1"/>
    <col min="11010" max="11010" width="19.85546875" customWidth="1"/>
    <col min="11011" max="11011" width="11.140625" customWidth="1"/>
    <col min="11012" max="11012" width="15.28515625" customWidth="1"/>
    <col min="11013" max="11013" width="12.42578125" customWidth="1"/>
    <col min="11014" max="11014" width="11.5703125" customWidth="1"/>
    <col min="11015" max="11015" width="15.5703125" customWidth="1"/>
    <col min="11016" max="11016" width="13.140625" customWidth="1"/>
    <col min="11017" max="11017" width="12" customWidth="1"/>
    <col min="11018" max="11018" width="14.5703125" customWidth="1"/>
    <col min="11265" max="11265" width="6" customWidth="1"/>
    <col min="11266" max="11266" width="19.85546875" customWidth="1"/>
    <col min="11267" max="11267" width="11.140625" customWidth="1"/>
    <col min="11268" max="11268" width="15.28515625" customWidth="1"/>
    <col min="11269" max="11269" width="12.42578125" customWidth="1"/>
    <col min="11270" max="11270" width="11.5703125" customWidth="1"/>
    <col min="11271" max="11271" width="15.5703125" customWidth="1"/>
    <col min="11272" max="11272" width="13.140625" customWidth="1"/>
    <col min="11273" max="11273" width="12" customWidth="1"/>
    <col min="11274" max="11274" width="14.5703125" customWidth="1"/>
    <col min="11521" max="11521" width="6" customWidth="1"/>
    <col min="11522" max="11522" width="19.85546875" customWidth="1"/>
    <col min="11523" max="11523" width="11.140625" customWidth="1"/>
    <col min="11524" max="11524" width="15.28515625" customWidth="1"/>
    <col min="11525" max="11525" width="12.42578125" customWidth="1"/>
    <col min="11526" max="11526" width="11.5703125" customWidth="1"/>
    <col min="11527" max="11527" width="15.5703125" customWidth="1"/>
    <col min="11528" max="11528" width="13.140625" customWidth="1"/>
    <col min="11529" max="11529" width="12" customWidth="1"/>
    <col min="11530" max="11530" width="14.5703125" customWidth="1"/>
    <col min="11777" max="11777" width="6" customWidth="1"/>
    <col min="11778" max="11778" width="19.85546875" customWidth="1"/>
    <col min="11779" max="11779" width="11.140625" customWidth="1"/>
    <col min="11780" max="11780" width="15.28515625" customWidth="1"/>
    <col min="11781" max="11781" width="12.42578125" customWidth="1"/>
    <col min="11782" max="11782" width="11.5703125" customWidth="1"/>
    <col min="11783" max="11783" width="15.5703125" customWidth="1"/>
    <col min="11784" max="11784" width="13.140625" customWidth="1"/>
    <col min="11785" max="11785" width="12" customWidth="1"/>
    <col min="11786" max="11786" width="14.5703125" customWidth="1"/>
    <col min="12033" max="12033" width="6" customWidth="1"/>
    <col min="12034" max="12034" width="19.85546875" customWidth="1"/>
    <col min="12035" max="12035" width="11.140625" customWidth="1"/>
    <col min="12036" max="12036" width="15.28515625" customWidth="1"/>
    <col min="12037" max="12037" width="12.42578125" customWidth="1"/>
    <col min="12038" max="12038" width="11.5703125" customWidth="1"/>
    <col min="12039" max="12039" width="15.5703125" customWidth="1"/>
    <col min="12040" max="12040" width="13.140625" customWidth="1"/>
    <col min="12041" max="12041" width="12" customWidth="1"/>
    <col min="12042" max="12042" width="14.5703125" customWidth="1"/>
    <col min="12289" max="12289" width="6" customWidth="1"/>
    <col min="12290" max="12290" width="19.85546875" customWidth="1"/>
    <col min="12291" max="12291" width="11.140625" customWidth="1"/>
    <col min="12292" max="12292" width="15.28515625" customWidth="1"/>
    <col min="12293" max="12293" width="12.42578125" customWidth="1"/>
    <col min="12294" max="12294" width="11.5703125" customWidth="1"/>
    <col min="12295" max="12295" width="15.5703125" customWidth="1"/>
    <col min="12296" max="12296" width="13.140625" customWidth="1"/>
    <col min="12297" max="12297" width="12" customWidth="1"/>
    <col min="12298" max="12298" width="14.5703125" customWidth="1"/>
    <col min="12545" max="12545" width="6" customWidth="1"/>
    <col min="12546" max="12546" width="19.85546875" customWidth="1"/>
    <col min="12547" max="12547" width="11.140625" customWidth="1"/>
    <col min="12548" max="12548" width="15.28515625" customWidth="1"/>
    <col min="12549" max="12549" width="12.42578125" customWidth="1"/>
    <col min="12550" max="12550" width="11.5703125" customWidth="1"/>
    <col min="12551" max="12551" width="15.5703125" customWidth="1"/>
    <col min="12552" max="12552" width="13.140625" customWidth="1"/>
    <col min="12553" max="12553" width="12" customWidth="1"/>
    <col min="12554" max="12554" width="14.5703125" customWidth="1"/>
    <col min="12801" max="12801" width="6" customWidth="1"/>
    <col min="12802" max="12802" width="19.85546875" customWidth="1"/>
    <col min="12803" max="12803" width="11.140625" customWidth="1"/>
    <col min="12804" max="12804" width="15.28515625" customWidth="1"/>
    <col min="12805" max="12805" width="12.42578125" customWidth="1"/>
    <col min="12806" max="12806" width="11.5703125" customWidth="1"/>
    <col min="12807" max="12807" width="15.5703125" customWidth="1"/>
    <col min="12808" max="12808" width="13.140625" customWidth="1"/>
    <col min="12809" max="12809" width="12" customWidth="1"/>
    <col min="12810" max="12810" width="14.5703125" customWidth="1"/>
    <col min="13057" max="13057" width="6" customWidth="1"/>
    <col min="13058" max="13058" width="19.85546875" customWidth="1"/>
    <col min="13059" max="13059" width="11.140625" customWidth="1"/>
    <col min="13060" max="13060" width="15.28515625" customWidth="1"/>
    <col min="13061" max="13061" width="12.42578125" customWidth="1"/>
    <col min="13062" max="13062" width="11.5703125" customWidth="1"/>
    <col min="13063" max="13063" width="15.5703125" customWidth="1"/>
    <col min="13064" max="13064" width="13.140625" customWidth="1"/>
    <col min="13065" max="13065" width="12" customWidth="1"/>
    <col min="13066" max="13066" width="14.5703125" customWidth="1"/>
    <col min="13313" max="13313" width="6" customWidth="1"/>
    <col min="13314" max="13314" width="19.85546875" customWidth="1"/>
    <col min="13315" max="13315" width="11.140625" customWidth="1"/>
    <col min="13316" max="13316" width="15.28515625" customWidth="1"/>
    <col min="13317" max="13317" width="12.42578125" customWidth="1"/>
    <col min="13318" max="13318" width="11.5703125" customWidth="1"/>
    <col min="13319" max="13319" width="15.5703125" customWidth="1"/>
    <col min="13320" max="13320" width="13.140625" customWidth="1"/>
    <col min="13321" max="13321" width="12" customWidth="1"/>
    <col min="13322" max="13322" width="14.5703125" customWidth="1"/>
    <col min="13569" max="13569" width="6" customWidth="1"/>
    <col min="13570" max="13570" width="19.85546875" customWidth="1"/>
    <col min="13571" max="13571" width="11.140625" customWidth="1"/>
    <col min="13572" max="13572" width="15.28515625" customWidth="1"/>
    <col min="13573" max="13573" width="12.42578125" customWidth="1"/>
    <col min="13574" max="13574" width="11.5703125" customWidth="1"/>
    <col min="13575" max="13575" width="15.5703125" customWidth="1"/>
    <col min="13576" max="13576" width="13.140625" customWidth="1"/>
    <col min="13577" max="13577" width="12" customWidth="1"/>
    <col min="13578" max="13578" width="14.5703125" customWidth="1"/>
    <col min="13825" max="13825" width="6" customWidth="1"/>
    <col min="13826" max="13826" width="19.85546875" customWidth="1"/>
    <col min="13827" max="13827" width="11.140625" customWidth="1"/>
    <col min="13828" max="13828" width="15.28515625" customWidth="1"/>
    <col min="13829" max="13829" width="12.42578125" customWidth="1"/>
    <col min="13830" max="13830" width="11.5703125" customWidth="1"/>
    <col min="13831" max="13831" width="15.5703125" customWidth="1"/>
    <col min="13832" max="13832" width="13.140625" customWidth="1"/>
    <col min="13833" max="13833" width="12" customWidth="1"/>
    <col min="13834" max="13834" width="14.5703125" customWidth="1"/>
    <col min="14081" max="14081" width="6" customWidth="1"/>
    <col min="14082" max="14082" width="19.85546875" customWidth="1"/>
    <col min="14083" max="14083" width="11.140625" customWidth="1"/>
    <col min="14084" max="14084" width="15.28515625" customWidth="1"/>
    <col min="14085" max="14085" width="12.42578125" customWidth="1"/>
    <col min="14086" max="14086" width="11.5703125" customWidth="1"/>
    <col min="14087" max="14087" width="15.5703125" customWidth="1"/>
    <col min="14088" max="14088" width="13.140625" customWidth="1"/>
    <col min="14089" max="14089" width="12" customWidth="1"/>
    <col min="14090" max="14090" width="14.5703125" customWidth="1"/>
    <col min="14337" max="14337" width="6" customWidth="1"/>
    <col min="14338" max="14338" width="19.85546875" customWidth="1"/>
    <col min="14339" max="14339" width="11.140625" customWidth="1"/>
    <col min="14340" max="14340" width="15.28515625" customWidth="1"/>
    <col min="14341" max="14341" width="12.42578125" customWidth="1"/>
    <col min="14342" max="14342" width="11.5703125" customWidth="1"/>
    <col min="14343" max="14343" width="15.5703125" customWidth="1"/>
    <col min="14344" max="14344" width="13.140625" customWidth="1"/>
    <col min="14345" max="14345" width="12" customWidth="1"/>
    <col min="14346" max="14346" width="14.5703125" customWidth="1"/>
    <col min="14593" max="14593" width="6" customWidth="1"/>
    <col min="14594" max="14594" width="19.85546875" customWidth="1"/>
    <col min="14595" max="14595" width="11.140625" customWidth="1"/>
    <col min="14596" max="14596" width="15.28515625" customWidth="1"/>
    <col min="14597" max="14597" width="12.42578125" customWidth="1"/>
    <col min="14598" max="14598" width="11.5703125" customWidth="1"/>
    <col min="14599" max="14599" width="15.5703125" customWidth="1"/>
    <col min="14600" max="14600" width="13.140625" customWidth="1"/>
    <col min="14601" max="14601" width="12" customWidth="1"/>
    <col min="14602" max="14602" width="14.5703125" customWidth="1"/>
    <col min="14849" max="14849" width="6" customWidth="1"/>
    <col min="14850" max="14850" width="19.85546875" customWidth="1"/>
    <col min="14851" max="14851" width="11.140625" customWidth="1"/>
    <col min="14852" max="14852" width="15.28515625" customWidth="1"/>
    <col min="14853" max="14853" width="12.42578125" customWidth="1"/>
    <col min="14854" max="14854" width="11.5703125" customWidth="1"/>
    <col min="14855" max="14855" width="15.5703125" customWidth="1"/>
    <col min="14856" max="14856" width="13.140625" customWidth="1"/>
    <col min="14857" max="14857" width="12" customWidth="1"/>
    <col min="14858" max="14858" width="14.5703125" customWidth="1"/>
    <col min="15105" max="15105" width="6" customWidth="1"/>
    <col min="15106" max="15106" width="19.85546875" customWidth="1"/>
    <col min="15107" max="15107" width="11.140625" customWidth="1"/>
    <col min="15108" max="15108" width="15.28515625" customWidth="1"/>
    <col min="15109" max="15109" width="12.42578125" customWidth="1"/>
    <col min="15110" max="15110" width="11.5703125" customWidth="1"/>
    <col min="15111" max="15111" width="15.5703125" customWidth="1"/>
    <col min="15112" max="15112" width="13.140625" customWidth="1"/>
    <col min="15113" max="15113" width="12" customWidth="1"/>
    <col min="15114" max="15114" width="14.5703125" customWidth="1"/>
    <col min="15361" max="15361" width="6" customWidth="1"/>
    <col min="15362" max="15362" width="19.85546875" customWidth="1"/>
    <col min="15363" max="15363" width="11.140625" customWidth="1"/>
    <col min="15364" max="15364" width="15.28515625" customWidth="1"/>
    <col min="15365" max="15365" width="12.42578125" customWidth="1"/>
    <col min="15366" max="15366" width="11.5703125" customWidth="1"/>
    <col min="15367" max="15367" width="15.5703125" customWidth="1"/>
    <col min="15368" max="15368" width="13.140625" customWidth="1"/>
    <col min="15369" max="15369" width="12" customWidth="1"/>
    <col min="15370" max="15370" width="14.5703125" customWidth="1"/>
    <col min="15617" max="15617" width="6" customWidth="1"/>
    <col min="15618" max="15618" width="19.85546875" customWidth="1"/>
    <col min="15619" max="15619" width="11.140625" customWidth="1"/>
    <col min="15620" max="15620" width="15.28515625" customWidth="1"/>
    <col min="15621" max="15621" width="12.42578125" customWidth="1"/>
    <col min="15622" max="15622" width="11.5703125" customWidth="1"/>
    <col min="15623" max="15623" width="15.5703125" customWidth="1"/>
    <col min="15624" max="15624" width="13.140625" customWidth="1"/>
    <col min="15625" max="15625" width="12" customWidth="1"/>
    <col min="15626" max="15626" width="14.5703125" customWidth="1"/>
    <col min="15873" max="15873" width="6" customWidth="1"/>
    <col min="15874" max="15874" width="19.85546875" customWidth="1"/>
    <col min="15875" max="15875" width="11.140625" customWidth="1"/>
    <col min="15876" max="15876" width="15.28515625" customWidth="1"/>
    <col min="15877" max="15877" width="12.42578125" customWidth="1"/>
    <col min="15878" max="15878" width="11.5703125" customWidth="1"/>
    <col min="15879" max="15879" width="15.5703125" customWidth="1"/>
    <col min="15880" max="15880" width="13.140625" customWidth="1"/>
    <col min="15881" max="15881" width="12" customWidth="1"/>
    <col min="15882" max="15882" width="14.5703125" customWidth="1"/>
    <col min="16129" max="16129" width="6" customWidth="1"/>
    <col min="16130" max="16130" width="19.85546875" customWidth="1"/>
    <col min="16131" max="16131" width="11.140625" customWidth="1"/>
    <col min="16132" max="16132" width="15.28515625" customWidth="1"/>
    <col min="16133" max="16133" width="12.42578125" customWidth="1"/>
    <col min="16134" max="16134" width="11.5703125" customWidth="1"/>
    <col min="16135" max="16135" width="15.5703125" customWidth="1"/>
    <col min="16136" max="16136" width="13.140625" customWidth="1"/>
    <col min="16137" max="16137" width="12" customWidth="1"/>
    <col min="16138" max="16138" width="14.5703125" customWidth="1"/>
  </cols>
  <sheetData>
    <row r="1" spans="1:10" s="816" customFormat="1" ht="21" x14ac:dyDescent="0.35">
      <c r="A1" s="1232" t="s">
        <v>1464</v>
      </c>
      <c r="B1" s="1232"/>
      <c r="C1" s="1232"/>
      <c r="D1" s="1232"/>
      <c r="E1" s="1232"/>
      <c r="F1" s="1232"/>
      <c r="G1" s="1232"/>
      <c r="H1" s="1232"/>
      <c r="I1" s="1232"/>
      <c r="J1" s="1232"/>
    </row>
    <row r="2" spans="1:10" ht="45" x14ac:dyDescent="0.25">
      <c r="A2" s="224" t="s">
        <v>843</v>
      </c>
      <c r="B2" s="815" t="s">
        <v>1511</v>
      </c>
      <c r="C2" s="815" t="s">
        <v>1512</v>
      </c>
      <c r="D2" s="815" t="s">
        <v>1466</v>
      </c>
      <c r="E2" s="815" t="s">
        <v>1513</v>
      </c>
      <c r="F2" s="815" t="s">
        <v>1468</v>
      </c>
      <c r="G2" s="815" t="s">
        <v>1514</v>
      </c>
      <c r="H2" s="815" t="s">
        <v>1515</v>
      </c>
      <c r="I2" s="815" t="s">
        <v>1516</v>
      </c>
      <c r="J2" s="815" t="s">
        <v>1517</v>
      </c>
    </row>
    <row r="3" spans="1:10" x14ac:dyDescent="0.25">
      <c r="A3" s="224">
        <v>1</v>
      </c>
      <c r="B3" s="224" t="s">
        <v>678</v>
      </c>
      <c r="C3" s="224">
        <f>D3+E3+H3+I3</f>
        <v>11326</v>
      </c>
      <c r="D3" s="817">
        <v>2306</v>
      </c>
      <c r="E3" s="817">
        <v>3612</v>
      </c>
      <c r="F3" s="817">
        <f>H3+I3</f>
        <v>5408</v>
      </c>
      <c r="G3" s="822">
        <f>F3/C3*100</f>
        <v>47.748543174995582</v>
      </c>
      <c r="H3" s="817">
        <v>2331</v>
      </c>
      <c r="I3" s="817">
        <v>3077</v>
      </c>
      <c r="J3" s="818">
        <f>I3/F3*100</f>
        <v>56.897189349112431</v>
      </c>
    </row>
    <row r="4" spans="1:10" x14ac:dyDescent="0.25">
      <c r="A4" s="224">
        <v>2</v>
      </c>
      <c r="B4" s="224" t="s">
        <v>335</v>
      </c>
      <c r="C4" s="224">
        <f t="shared" ref="C4:C32" si="0">D4+E4+H4+I4</f>
        <v>11059</v>
      </c>
      <c r="D4" s="817">
        <v>2434</v>
      </c>
      <c r="E4" s="817">
        <v>3852</v>
      </c>
      <c r="F4" s="817">
        <f t="shared" ref="F4:F33" si="1">H4+I4</f>
        <v>4773</v>
      </c>
      <c r="G4" s="822">
        <f t="shared" ref="G4:G33" si="2">F4/C4*100</f>
        <v>43.159417668866986</v>
      </c>
      <c r="H4" s="817">
        <v>1873</v>
      </c>
      <c r="I4" s="817">
        <v>2900</v>
      </c>
      <c r="J4" s="818">
        <f t="shared" ref="J4:J33" si="3">I4/F4*100</f>
        <v>60.758432851456114</v>
      </c>
    </row>
    <row r="5" spans="1:10" x14ac:dyDescent="0.25">
      <c r="A5" s="224">
        <v>3</v>
      </c>
      <c r="B5" s="224" t="s">
        <v>323</v>
      </c>
      <c r="C5" s="224">
        <f t="shared" si="0"/>
        <v>14698</v>
      </c>
      <c r="D5" s="817">
        <v>4893</v>
      </c>
      <c r="E5" s="817">
        <v>3892</v>
      </c>
      <c r="F5" s="817">
        <f t="shared" si="1"/>
        <v>5913</v>
      </c>
      <c r="G5" s="822">
        <f t="shared" si="2"/>
        <v>40.229963260307528</v>
      </c>
      <c r="H5" s="817">
        <v>3133</v>
      </c>
      <c r="I5" s="817">
        <v>2780</v>
      </c>
      <c r="J5" s="818">
        <f t="shared" si="3"/>
        <v>47.015051581261623</v>
      </c>
    </row>
    <row r="6" spans="1:10" x14ac:dyDescent="0.25">
      <c r="A6" s="224">
        <v>4</v>
      </c>
      <c r="B6" s="224" t="s">
        <v>315</v>
      </c>
      <c r="C6" s="224">
        <f t="shared" si="0"/>
        <v>7064</v>
      </c>
      <c r="D6" s="817">
        <v>485</v>
      </c>
      <c r="E6" s="817">
        <v>3116</v>
      </c>
      <c r="F6" s="817">
        <f t="shared" si="1"/>
        <v>3463</v>
      </c>
      <c r="G6" s="822">
        <f t="shared" si="2"/>
        <v>49.023216308040766</v>
      </c>
      <c r="H6" s="817">
        <v>1051</v>
      </c>
      <c r="I6" s="817">
        <v>2412</v>
      </c>
      <c r="J6" s="818">
        <f t="shared" si="3"/>
        <v>69.650591972278377</v>
      </c>
    </row>
    <row r="7" spans="1:10" x14ac:dyDescent="0.25">
      <c r="A7" s="224">
        <v>5</v>
      </c>
      <c r="B7" s="224" t="s">
        <v>95</v>
      </c>
      <c r="C7" s="224">
        <f t="shared" si="0"/>
        <v>27945</v>
      </c>
      <c r="D7" s="817">
        <v>8445</v>
      </c>
      <c r="E7" s="817">
        <v>13083</v>
      </c>
      <c r="F7" s="817">
        <f t="shared" si="1"/>
        <v>6417</v>
      </c>
      <c r="G7" s="822">
        <f t="shared" si="2"/>
        <v>22.962962962962962</v>
      </c>
      <c r="H7" s="817">
        <v>4071</v>
      </c>
      <c r="I7" s="817">
        <v>2346</v>
      </c>
      <c r="J7" s="818">
        <f t="shared" si="3"/>
        <v>36.55913978494624</v>
      </c>
    </row>
    <row r="8" spans="1:10" x14ac:dyDescent="0.25">
      <c r="A8" s="224">
        <v>6</v>
      </c>
      <c r="B8" s="224" t="s">
        <v>106</v>
      </c>
      <c r="C8" s="224">
        <f t="shared" si="0"/>
        <v>6258</v>
      </c>
      <c r="D8" s="817">
        <v>901</v>
      </c>
      <c r="E8" s="817">
        <v>1372</v>
      </c>
      <c r="F8" s="817">
        <f t="shared" si="1"/>
        <v>3985</v>
      </c>
      <c r="G8" s="822">
        <f t="shared" si="2"/>
        <v>63.678491530840517</v>
      </c>
      <c r="H8" s="817">
        <v>1809</v>
      </c>
      <c r="I8" s="817">
        <v>2176</v>
      </c>
      <c r="J8" s="818">
        <f t="shared" si="3"/>
        <v>54.604767879548312</v>
      </c>
    </row>
    <row r="9" spans="1:10" x14ac:dyDescent="0.25">
      <c r="A9" s="224">
        <v>7</v>
      </c>
      <c r="B9" s="224" t="s">
        <v>96</v>
      </c>
      <c r="C9" s="224">
        <f t="shared" si="0"/>
        <v>20214</v>
      </c>
      <c r="D9" s="817">
        <v>2785</v>
      </c>
      <c r="E9" s="817">
        <v>12130</v>
      </c>
      <c r="F9" s="817">
        <f t="shared" si="1"/>
        <v>5299</v>
      </c>
      <c r="G9" s="822">
        <f t="shared" si="2"/>
        <v>26.214504798654399</v>
      </c>
      <c r="H9" s="817">
        <v>3620</v>
      </c>
      <c r="I9" s="817">
        <v>1679</v>
      </c>
      <c r="J9" s="818">
        <f t="shared" si="3"/>
        <v>31.68522362709945</v>
      </c>
    </row>
    <row r="10" spans="1:10" x14ac:dyDescent="0.25">
      <c r="A10" s="224">
        <v>8</v>
      </c>
      <c r="B10" s="224" t="s">
        <v>681</v>
      </c>
      <c r="C10" s="224">
        <f t="shared" si="0"/>
        <v>6262</v>
      </c>
      <c r="D10" s="817">
        <v>1376</v>
      </c>
      <c r="E10" s="817">
        <v>1814</v>
      </c>
      <c r="F10" s="817">
        <f t="shared" si="1"/>
        <v>3072</v>
      </c>
      <c r="G10" s="822">
        <f t="shared" si="2"/>
        <v>49.057809006707117</v>
      </c>
      <c r="H10" s="817">
        <v>1427</v>
      </c>
      <c r="I10" s="817">
        <v>1645</v>
      </c>
      <c r="J10" s="818">
        <f t="shared" si="3"/>
        <v>53.548177083333336</v>
      </c>
    </row>
    <row r="11" spans="1:10" x14ac:dyDescent="0.25">
      <c r="A11" s="224">
        <v>9</v>
      </c>
      <c r="B11" s="224" t="s">
        <v>319</v>
      </c>
      <c r="C11" s="224">
        <f t="shared" si="0"/>
        <v>6003</v>
      </c>
      <c r="D11" s="817">
        <v>1166</v>
      </c>
      <c r="E11" s="817">
        <v>1666</v>
      </c>
      <c r="F11" s="817">
        <f t="shared" si="1"/>
        <v>3171</v>
      </c>
      <c r="G11" s="822">
        <f t="shared" si="2"/>
        <v>52.823588205897053</v>
      </c>
      <c r="H11" s="817">
        <v>1557</v>
      </c>
      <c r="I11" s="817">
        <v>1614</v>
      </c>
      <c r="J11" s="818">
        <f t="shared" si="3"/>
        <v>50.898770104068113</v>
      </c>
    </row>
    <row r="12" spans="1:10" x14ac:dyDescent="0.25">
      <c r="A12" s="224">
        <v>10</v>
      </c>
      <c r="B12" s="224" t="s">
        <v>111</v>
      </c>
      <c r="C12" s="224">
        <f t="shared" si="0"/>
        <v>3831</v>
      </c>
      <c r="D12" s="817">
        <v>987</v>
      </c>
      <c r="E12" s="817">
        <v>897</v>
      </c>
      <c r="F12" s="817">
        <f t="shared" si="1"/>
        <v>1947</v>
      </c>
      <c r="G12" s="822">
        <f t="shared" si="2"/>
        <v>50.822239624119028</v>
      </c>
      <c r="H12" s="817">
        <v>461</v>
      </c>
      <c r="I12" s="817">
        <v>1486</v>
      </c>
      <c r="J12" s="818">
        <f t="shared" si="3"/>
        <v>76.322547508988194</v>
      </c>
    </row>
    <row r="13" spans="1:10" x14ac:dyDescent="0.25">
      <c r="A13" s="224">
        <v>11</v>
      </c>
      <c r="B13" s="224" t="s">
        <v>104</v>
      </c>
      <c r="C13" s="224">
        <f t="shared" si="0"/>
        <v>6286</v>
      </c>
      <c r="D13" s="817">
        <v>1374</v>
      </c>
      <c r="E13" s="817">
        <v>2748</v>
      </c>
      <c r="F13" s="817">
        <f t="shared" si="1"/>
        <v>2164</v>
      </c>
      <c r="G13" s="822">
        <f t="shared" si="2"/>
        <v>34.425707922367167</v>
      </c>
      <c r="H13" s="817">
        <v>842</v>
      </c>
      <c r="I13" s="817">
        <v>1322</v>
      </c>
      <c r="J13" s="818">
        <f t="shared" si="3"/>
        <v>61.090573012938997</v>
      </c>
    </row>
    <row r="14" spans="1:10" x14ac:dyDescent="0.25">
      <c r="A14" s="224">
        <v>12</v>
      </c>
      <c r="B14" s="224" t="s">
        <v>326</v>
      </c>
      <c r="C14" s="224">
        <f t="shared" si="0"/>
        <v>6592</v>
      </c>
      <c r="D14" s="817">
        <v>1606</v>
      </c>
      <c r="E14" s="817">
        <v>2525</v>
      </c>
      <c r="F14" s="817">
        <f t="shared" si="1"/>
        <v>2461</v>
      </c>
      <c r="G14" s="822">
        <f t="shared" si="2"/>
        <v>37.333131067961169</v>
      </c>
      <c r="H14" s="817">
        <v>1186</v>
      </c>
      <c r="I14" s="817">
        <v>1275</v>
      </c>
      <c r="J14" s="818">
        <f t="shared" si="3"/>
        <v>51.80820804550995</v>
      </c>
    </row>
    <row r="15" spans="1:10" x14ac:dyDescent="0.25">
      <c r="A15" s="224">
        <v>13</v>
      </c>
      <c r="B15" s="224" t="s">
        <v>312</v>
      </c>
      <c r="C15" s="224">
        <f t="shared" si="0"/>
        <v>4934</v>
      </c>
      <c r="D15" s="817">
        <v>1294</v>
      </c>
      <c r="E15" s="817">
        <v>1786</v>
      </c>
      <c r="F15" s="817">
        <f t="shared" si="1"/>
        <v>1854</v>
      </c>
      <c r="G15" s="822">
        <f t="shared" si="2"/>
        <v>37.576003242805029</v>
      </c>
      <c r="H15" s="817">
        <v>590</v>
      </c>
      <c r="I15" s="817">
        <v>1264</v>
      </c>
      <c r="J15" s="818">
        <f t="shared" si="3"/>
        <v>68.176914778856528</v>
      </c>
    </row>
    <row r="16" spans="1:10" x14ac:dyDescent="0.25">
      <c r="A16" s="224">
        <v>14</v>
      </c>
      <c r="B16" s="224" t="s">
        <v>317</v>
      </c>
      <c r="C16" s="224">
        <f t="shared" si="0"/>
        <v>2939</v>
      </c>
      <c r="D16" s="817">
        <v>1429</v>
      </c>
      <c r="E16" s="817">
        <v>125</v>
      </c>
      <c r="F16" s="817">
        <f t="shared" si="1"/>
        <v>1385</v>
      </c>
      <c r="G16" s="822">
        <f t="shared" si="2"/>
        <v>47.124872405580135</v>
      </c>
      <c r="H16" s="817">
        <v>267</v>
      </c>
      <c r="I16" s="817">
        <v>1118</v>
      </c>
      <c r="J16" s="818">
        <f t="shared" si="3"/>
        <v>80.72202166064983</v>
      </c>
    </row>
    <row r="17" spans="1:10" x14ac:dyDescent="0.25">
      <c r="A17" s="224">
        <v>15</v>
      </c>
      <c r="B17" s="224" t="s">
        <v>325</v>
      </c>
      <c r="C17" s="224">
        <f t="shared" si="0"/>
        <v>3323</v>
      </c>
      <c r="D17" s="817">
        <v>517</v>
      </c>
      <c r="E17" s="817">
        <v>1392</v>
      </c>
      <c r="F17" s="817">
        <f t="shared" si="1"/>
        <v>1414</v>
      </c>
      <c r="G17" s="822">
        <f t="shared" si="2"/>
        <v>42.551910923863979</v>
      </c>
      <c r="H17" s="817">
        <v>311</v>
      </c>
      <c r="I17" s="817">
        <v>1103</v>
      </c>
      <c r="J17" s="818">
        <f t="shared" si="3"/>
        <v>78.005657708628007</v>
      </c>
    </row>
    <row r="18" spans="1:10" x14ac:dyDescent="0.25">
      <c r="A18" s="224">
        <v>16</v>
      </c>
      <c r="B18" s="224" t="s">
        <v>331</v>
      </c>
      <c r="C18" s="224">
        <f t="shared" si="0"/>
        <v>3678</v>
      </c>
      <c r="D18" s="817">
        <v>673</v>
      </c>
      <c r="E18" s="817">
        <v>1175</v>
      </c>
      <c r="F18" s="817">
        <f t="shared" si="1"/>
        <v>1830</v>
      </c>
      <c r="G18" s="822">
        <f t="shared" si="2"/>
        <v>49.755301794453501</v>
      </c>
      <c r="H18" s="817">
        <v>869</v>
      </c>
      <c r="I18" s="817">
        <v>961</v>
      </c>
      <c r="J18" s="818">
        <f t="shared" si="3"/>
        <v>52.513661202185787</v>
      </c>
    </row>
    <row r="19" spans="1:10" x14ac:dyDescent="0.25">
      <c r="A19" s="224">
        <v>17</v>
      </c>
      <c r="B19" s="224" t="s">
        <v>332</v>
      </c>
      <c r="C19" s="224">
        <f t="shared" si="0"/>
        <v>6771</v>
      </c>
      <c r="D19" s="817">
        <v>2121</v>
      </c>
      <c r="E19" s="817">
        <v>2850</v>
      </c>
      <c r="F19" s="817">
        <f t="shared" si="1"/>
        <v>1800</v>
      </c>
      <c r="G19" s="822">
        <f t="shared" si="2"/>
        <v>26.583961010190521</v>
      </c>
      <c r="H19" s="817">
        <v>942</v>
      </c>
      <c r="I19" s="817">
        <v>858</v>
      </c>
      <c r="J19" s="818">
        <f t="shared" si="3"/>
        <v>47.666666666666671</v>
      </c>
    </row>
    <row r="20" spans="1:10" x14ac:dyDescent="0.25">
      <c r="A20" s="224">
        <v>18</v>
      </c>
      <c r="B20" s="224" t="s">
        <v>327</v>
      </c>
      <c r="C20" s="224">
        <f t="shared" si="0"/>
        <v>8359</v>
      </c>
      <c r="D20" s="817">
        <v>655</v>
      </c>
      <c r="E20" s="817">
        <v>5234</v>
      </c>
      <c r="F20" s="817">
        <f t="shared" si="1"/>
        <v>2470</v>
      </c>
      <c r="G20" s="822">
        <f t="shared" si="2"/>
        <v>29.548989113530329</v>
      </c>
      <c r="H20" s="817">
        <v>1695</v>
      </c>
      <c r="I20" s="817">
        <v>775</v>
      </c>
      <c r="J20" s="818">
        <f t="shared" si="3"/>
        <v>31.376518218623485</v>
      </c>
    </row>
    <row r="21" spans="1:10" x14ac:dyDescent="0.25">
      <c r="A21" s="224">
        <v>19</v>
      </c>
      <c r="B21" s="224" t="s">
        <v>330</v>
      </c>
      <c r="C21" s="224">
        <f t="shared" si="0"/>
        <v>3529</v>
      </c>
      <c r="D21" s="817">
        <v>337</v>
      </c>
      <c r="E21" s="817">
        <v>1786</v>
      </c>
      <c r="F21" s="817">
        <f t="shared" si="1"/>
        <v>1406</v>
      </c>
      <c r="G21" s="822">
        <f t="shared" si="2"/>
        <v>39.841314820062337</v>
      </c>
      <c r="H21" s="817">
        <v>680</v>
      </c>
      <c r="I21" s="817">
        <v>726</v>
      </c>
      <c r="J21" s="818">
        <f t="shared" si="3"/>
        <v>51.635846372688476</v>
      </c>
    </row>
    <row r="22" spans="1:10" x14ac:dyDescent="0.25">
      <c r="A22" s="224">
        <v>20</v>
      </c>
      <c r="B22" s="224" t="s">
        <v>336</v>
      </c>
      <c r="C22" s="224">
        <f t="shared" si="0"/>
        <v>4630</v>
      </c>
      <c r="D22" s="817">
        <v>1298</v>
      </c>
      <c r="E22" s="817">
        <v>2138</v>
      </c>
      <c r="F22" s="817">
        <f t="shared" si="1"/>
        <v>1194</v>
      </c>
      <c r="G22" s="822">
        <f t="shared" si="2"/>
        <v>25.788336933045358</v>
      </c>
      <c r="H22" s="817">
        <v>497</v>
      </c>
      <c r="I22" s="817">
        <v>697</v>
      </c>
      <c r="J22" s="818">
        <f t="shared" si="3"/>
        <v>58.375209380234509</v>
      </c>
    </row>
    <row r="23" spans="1:10" x14ac:dyDescent="0.25">
      <c r="A23" s="224">
        <v>21</v>
      </c>
      <c r="B23" s="224" t="s">
        <v>1518</v>
      </c>
      <c r="C23" s="224">
        <f t="shared" si="0"/>
        <v>8392</v>
      </c>
      <c r="D23" s="817">
        <v>2933</v>
      </c>
      <c r="E23" s="817">
        <v>2672</v>
      </c>
      <c r="F23" s="817">
        <f t="shared" si="1"/>
        <v>2787</v>
      </c>
      <c r="G23" s="822">
        <f t="shared" si="2"/>
        <v>33.210200190657766</v>
      </c>
      <c r="H23" s="817">
        <v>2107</v>
      </c>
      <c r="I23" s="817">
        <v>680</v>
      </c>
      <c r="J23" s="818">
        <f t="shared" si="3"/>
        <v>24.398995335486187</v>
      </c>
    </row>
    <row r="24" spans="1:10" x14ac:dyDescent="0.25">
      <c r="A24" s="224">
        <v>22</v>
      </c>
      <c r="B24" s="224" t="s">
        <v>320</v>
      </c>
      <c r="C24" s="224">
        <f t="shared" si="0"/>
        <v>2669</v>
      </c>
      <c r="D24" s="817">
        <v>528</v>
      </c>
      <c r="E24" s="817">
        <v>981</v>
      </c>
      <c r="F24" s="817">
        <f t="shared" si="1"/>
        <v>1160</v>
      </c>
      <c r="G24" s="822">
        <f t="shared" si="2"/>
        <v>43.461970775571373</v>
      </c>
      <c r="H24" s="817">
        <v>525</v>
      </c>
      <c r="I24" s="817">
        <v>635</v>
      </c>
      <c r="J24" s="818">
        <f t="shared" si="3"/>
        <v>54.741379310344826</v>
      </c>
    </row>
    <row r="25" spans="1:10" x14ac:dyDescent="0.25">
      <c r="A25" s="224">
        <v>23</v>
      </c>
      <c r="B25" s="224" t="s">
        <v>321</v>
      </c>
      <c r="C25" s="224">
        <f t="shared" si="0"/>
        <v>4754</v>
      </c>
      <c r="D25" s="817">
        <v>650</v>
      </c>
      <c r="E25" s="817">
        <v>2499</v>
      </c>
      <c r="F25" s="817">
        <f t="shared" si="1"/>
        <v>1605</v>
      </c>
      <c r="G25" s="822">
        <f t="shared" si="2"/>
        <v>33.761043331931006</v>
      </c>
      <c r="H25" s="817">
        <v>1053</v>
      </c>
      <c r="I25" s="817">
        <v>552</v>
      </c>
      <c r="J25" s="818">
        <f t="shared" si="3"/>
        <v>34.392523364485982</v>
      </c>
    </row>
    <row r="26" spans="1:10" x14ac:dyDescent="0.25">
      <c r="A26" s="224">
        <v>24</v>
      </c>
      <c r="B26" s="224" t="s">
        <v>318</v>
      </c>
      <c r="C26" s="224">
        <f t="shared" si="0"/>
        <v>2968</v>
      </c>
      <c r="D26" s="817">
        <v>892</v>
      </c>
      <c r="E26" s="817">
        <v>1126</v>
      </c>
      <c r="F26" s="817">
        <f t="shared" si="1"/>
        <v>950</v>
      </c>
      <c r="G26" s="822">
        <f t="shared" si="2"/>
        <v>32.008086253369271</v>
      </c>
      <c r="H26" s="817">
        <v>422</v>
      </c>
      <c r="I26" s="817">
        <v>528</v>
      </c>
      <c r="J26" s="818">
        <f t="shared" si="3"/>
        <v>55.578947368421048</v>
      </c>
    </row>
    <row r="27" spans="1:10" x14ac:dyDescent="0.25">
      <c r="A27" s="224">
        <v>25</v>
      </c>
      <c r="B27" s="224" t="s">
        <v>314</v>
      </c>
      <c r="C27" s="224">
        <f t="shared" si="0"/>
        <v>2557</v>
      </c>
      <c r="D27" s="817">
        <v>580</v>
      </c>
      <c r="E27" s="817">
        <v>1152</v>
      </c>
      <c r="F27" s="817">
        <f t="shared" si="1"/>
        <v>825</v>
      </c>
      <c r="G27" s="822">
        <f t="shared" si="2"/>
        <v>32.26437231130231</v>
      </c>
      <c r="H27" s="817">
        <v>341</v>
      </c>
      <c r="I27" s="817">
        <v>484</v>
      </c>
      <c r="J27" s="818">
        <f t="shared" si="3"/>
        <v>58.666666666666664</v>
      </c>
    </row>
    <row r="28" spans="1:10" x14ac:dyDescent="0.25">
      <c r="A28" s="224">
        <v>26</v>
      </c>
      <c r="B28" s="224" t="s">
        <v>316</v>
      </c>
      <c r="C28" s="224">
        <f t="shared" si="0"/>
        <v>3497</v>
      </c>
      <c r="D28" s="817">
        <v>348</v>
      </c>
      <c r="E28" s="817">
        <v>1902</v>
      </c>
      <c r="F28" s="817">
        <f t="shared" si="1"/>
        <v>1247</v>
      </c>
      <c r="G28" s="822">
        <f t="shared" si="2"/>
        <v>35.659136402630828</v>
      </c>
      <c r="H28" s="817">
        <v>796</v>
      </c>
      <c r="I28" s="817">
        <v>451</v>
      </c>
      <c r="J28" s="818">
        <f t="shared" si="3"/>
        <v>36.166800320769852</v>
      </c>
    </row>
    <row r="29" spans="1:10" x14ac:dyDescent="0.25">
      <c r="A29" s="224">
        <v>27</v>
      </c>
      <c r="B29" s="224" t="s">
        <v>329</v>
      </c>
      <c r="C29" s="224">
        <f t="shared" si="0"/>
        <v>3098</v>
      </c>
      <c r="D29" s="817">
        <v>590</v>
      </c>
      <c r="E29" s="817">
        <v>1491</v>
      </c>
      <c r="F29" s="817">
        <f t="shared" si="1"/>
        <v>1017</v>
      </c>
      <c r="G29" s="822">
        <f t="shared" si="2"/>
        <v>32.827630729502907</v>
      </c>
      <c r="H29" s="817">
        <v>572</v>
      </c>
      <c r="I29" s="817">
        <v>445</v>
      </c>
      <c r="J29" s="818">
        <f t="shared" si="3"/>
        <v>43.756145526057033</v>
      </c>
    </row>
    <row r="30" spans="1:10" x14ac:dyDescent="0.25">
      <c r="A30" s="224">
        <v>28</v>
      </c>
      <c r="B30" s="224" t="s">
        <v>123</v>
      </c>
      <c r="C30" s="224">
        <f t="shared" si="0"/>
        <v>863</v>
      </c>
      <c r="D30" s="817">
        <v>207</v>
      </c>
      <c r="E30" s="817">
        <v>241</v>
      </c>
      <c r="F30" s="817">
        <f t="shared" si="1"/>
        <v>415</v>
      </c>
      <c r="G30" s="822">
        <f t="shared" si="2"/>
        <v>48.088064889918883</v>
      </c>
      <c r="H30" s="817">
        <v>116</v>
      </c>
      <c r="I30" s="817">
        <v>299</v>
      </c>
      <c r="J30" s="818">
        <f t="shared" si="3"/>
        <v>72.048192771084345</v>
      </c>
    </row>
    <row r="31" spans="1:10" x14ac:dyDescent="0.25">
      <c r="A31" s="224">
        <v>29</v>
      </c>
      <c r="B31" s="224" t="s">
        <v>683</v>
      </c>
      <c r="C31" s="224">
        <f t="shared" si="0"/>
        <v>2298</v>
      </c>
      <c r="D31" s="817">
        <v>301</v>
      </c>
      <c r="E31" s="817">
        <v>1040</v>
      </c>
      <c r="F31" s="817">
        <f t="shared" si="1"/>
        <v>957</v>
      </c>
      <c r="G31" s="822">
        <f t="shared" si="2"/>
        <v>41.64490861618799</v>
      </c>
      <c r="H31" s="817">
        <v>673</v>
      </c>
      <c r="I31" s="817">
        <v>284</v>
      </c>
      <c r="J31" s="818">
        <f t="shared" si="3"/>
        <v>29.676071055381399</v>
      </c>
    </row>
    <row r="32" spans="1:10" s="603" customFormat="1" x14ac:dyDescent="0.25">
      <c r="A32" s="224">
        <v>30</v>
      </c>
      <c r="B32" s="224" t="s">
        <v>322</v>
      </c>
      <c r="C32" s="224">
        <f t="shared" si="0"/>
        <v>2830</v>
      </c>
      <c r="D32" s="817">
        <v>407</v>
      </c>
      <c r="E32" s="817">
        <v>1476</v>
      </c>
      <c r="F32" s="817">
        <f t="shared" si="1"/>
        <v>947</v>
      </c>
      <c r="G32" s="822">
        <f t="shared" si="2"/>
        <v>33.46289752650177</v>
      </c>
      <c r="H32" s="817">
        <v>688</v>
      </c>
      <c r="I32" s="817">
        <v>259</v>
      </c>
      <c r="J32" s="818">
        <f t="shared" si="3"/>
        <v>27.34952481520591</v>
      </c>
    </row>
    <row r="33" spans="1:10" x14ac:dyDescent="0.25">
      <c r="A33" s="225"/>
      <c r="B33" s="224" t="s">
        <v>247</v>
      </c>
      <c r="C33" s="224">
        <f>D33+E33+H33+I33</f>
        <v>199627</v>
      </c>
      <c r="D33" s="821">
        <v>44518</v>
      </c>
      <c r="E33" s="821">
        <f>SUM(E3:E32)</f>
        <v>81773</v>
      </c>
      <c r="F33" s="817">
        <f t="shared" si="1"/>
        <v>73336</v>
      </c>
      <c r="G33" s="822">
        <f t="shared" si="2"/>
        <v>36.736513597860011</v>
      </c>
      <c r="H33" s="821">
        <v>36505</v>
      </c>
      <c r="I33" s="821">
        <v>36831</v>
      </c>
      <c r="J33" s="818">
        <f t="shared" si="3"/>
        <v>50.222264644921999</v>
      </c>
    </row>
  </sheetData>
  <mergeCells count="1">
    <mergeCell ref="A1:J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I10" sqref="I10"/>
    </sheetView>
  </sheetViews>
  <sheetFormatPr defaultRowHeight="15" x14ac:dyDescent="0.25"/>
  <cols>
    <col min="1" max="1" width="13.42578125" customWidth="1"/>
    <col min="2" max="2" width="16.140625" customWidth="1"/>
    <col min="3" max="3" width="37.85546875" customWidth="1"/>
    <col min="4" max="4" width="19.7109375" customWidth="1"/>
  </cols>
  <sheetData>
    <row r="1" spans="1:4" ht="15.75" x14ac:dyDescent="0.25">
      <c r="A1" s="1234" t="s">
        <v>609</v>
      </c>
      <c r="B1" s="1234"/>
      <c r="C1" s="1234"/>
      <c r="D1" s="1234"/>
    </row>
    <row r="2" spans="1:4" x14ac:dyDescent="0.25">
      <c r="A2" s="1235" t="s">
        <v>610</v>
      </c>
      <c r="B2" s="1235"/>
      <c r="C2" s="1235"/>
      <c r="D2" s="1235"/>
    </row>
    <row r="3" spans="1:4" x14ac:dyDescent="0.25">
      <c r="A3" s="1235" t="s">
        <v>611</v>
      </c>
      <c r="B3" s="1235"/>
      <c r="C3" s="1235"/>
      <c r="D3" s="1235"/>
    </row>
    <row r="4" spans="1:4" ht="15.75" x14ac:dyDescent="0.25">
      <c r="A4" s="1236"/>
      <c r="B4" s="1236"/>
      <c r="C4" s="1236"/>
      <c r="D4" s="544" t="s">
        <v>287</v>
      </c>
    </row>
    <row r="5" spans="1:4" ht="15.75" x14ac:dyDescent="0.25">
      <c r="A5" s="1237" t="s">
        <v>612</v>
      </c>
      <c r="B5" s="1238"/>
      <c r="C5" s="1239"/>
      <c r="D5" s="544">
        <v>249</v>
      </c>
    </row>
    <row r="6" spans="1:4" ht="15.75" x14ac:dyDescent="0.25">
      <c r="A6" s="1233" t="s">
        <v>613</v>
      </c>
      <c r="B6" s="1233" t="s">
        <v>614</v>
      </c>
      <c r="C6" s="545" t="s">
        <v>615</v>
      </c>
      <c r="D6" s="546">
        <v>1818448</v>
      </c>
    </row>
    <row r="7" spans="1:4" ht="25.5" x14ac:dyDescent="0.25">
      <c r="A7" s="1233"/>
      <c r="B7" s="1233"/>
      <c r="C7" s="545" t="s">
        <v>616</v>
      </c>
      <c r="D7" s="546">
        <v>1188767</v>
      </c>
    </row>
    <row r="8" spans="1:4" ht="15.75" x14ac:dyDescent="0.25">
      <c r="A8" s="1233"/>
      <c r="B8" s="1233"/>
      <c r="C8" s="545" t="s">
        <v>617</v>
      </c>
      <c r="D8" s="547">
        <v>65.372614449244622</v>
      </c>
    </row>
    <row r="9" spans="1:4" ht="15.75" x14ac:dyDescent="0.25">
      <c r="A9" s="1233"/>
      <c r="B9" s="1233"/>
      <c r="C9" s="545" t="s">
        <v>618</v>
      </c>
      <c r="D9" s="546">
        <v>408673</v>
      </c>
    </row>
    <row r="10" spans="1:4" ht="15.75" x14ac:dyDescent="0.25">
      <c r="A10" s="1233"/>
      <c r="B10" s="1233"/>
      <c r="C10" s="545" t="s">
        <v>619</v>
      </c>
      <c r="D10" s="547">
        <v>22.473724846682448</v>
      </c>
    </row>
    <row r="11" spans="1:4" ht="15.75" x14ac:dyDescent="0.25">
      <c r="A11" s="1233"/>
      <c r="B11" s="1233"/>
      <c r="C11" s="545" t="s">
        <v>620</v>
      </c>
      <c r="D11" s="546">
        <v>771356</v>
      </c>
    </row>
    <row r="12" spans="1:4" ht="15.75" x14ac:dyDescent="0.25">
      <c r="A12" s="1233"/>
      <c r="B12" s="1233"/>
      <c r="C12" s="545" t="s">
        <v>621</v>
      </c>
      <c r="D12" s="547">
        <v>42.418369950639232</v>
      </c>
    </row>
    <row r="13" spans="1:4" ht="51" x14ac:dyDescent="0.25">
      <c r="A13" s="1233"/>
      <c r="B13" s="1233"/>
      <c r="C13" s="545" t="s">
        <v>622</v>
      </c>
      <c r="D13" s="546">
        <v>1460410</v>
      </c>
    </row>
    <row r="14" spans="1:4" ht="25.5" x14ac:dyDescent="0.25">
      <c r="A14" s="1233"/>
      <c r="B14" s="1233"/>
      <c r="C14" s="545" t="s">
        <v>623</v>
      </c>
      <c r="D14" s="547">
        <v>80.310792499978007</v>
      </c>
    </row>
    <row r="15" spans="1:4" ht="15.75" x14ac:dyDescent="0.25">
      <c r="A15" s="1233"/>
      <c r="B15" s="1233" t="s">
        <v>624</v>
      </c>
      <c r="C15" s="545" t="s">
        <v>625</v>
      </c>
      <c r="D15" s="546">
        <v>29710</v>
      </c>
    </row>
    <row r="16" spans="1:4" ht="15.75" x14ac:dyDescent="0.25">
      <c r="A16" s="1233"/>
      <c r="B16" s="1233"/>
      <c r="C16" s="545" t="s">
        <v>626</v>
      </c>
      <c r="D16" s="546">
        <v>13978</v>
      </c>
    </row>
    <row r="17" spans="1:4" ht="15.75" x14ac:dyDescent="0.25">
      <c r="A17" s="1233"/>
      <c r="B17" s="1233"/>
      <c r="C17" s="545" t="s">
        <v>619</v>
      </c>
      <c r="D17" s="547">
        <v>47.048131942107034</v>
      </c>
    </row>
    <row r="18" spans="1:4" ht="25.5" x14ac:dyDescent="0.25">
      <c r="A18" s="1233"/>
      <c r="B18" s="1233"/>
      <c r="C18" s="545" t="s">
        <v>627</v>
      </c>
      <c r="D18" s="546">
        <v>6688</v>
      </c>
    </row>
    <row r="19" spans="1:4" ht="15.75" x14ac:dyDescent="0.25">
      <c r="A19" s="1233"/>
      <c r="B19" s="1233"/>
      <c r="C19" s="545" t="s">
        <v>628</v>
      </c>
      <c r="D19" s="547">
        <v>22.510939077751598</v>
      </c>
    </row>
    <row r="20" spans="1:4" ht="51" x14ac:dyDescent="0.25">
      <c r="A20" s="1233"/>
      <c r="B20" s="1233"/>
      <c r="C20" s="545" t="s">
        <v>629</v>
      </c>
      <c r="D20" s="546">
        <v>17885</v>
      </c>
    </row>
    <row r="21" spans="1:4" ht="25.5" x14ac:dyDescent="0.25">
      <c r="A21" s="1233"/>
      <c r="B21" s="1233"/>
      <c r="C21" s="545" t="s">
        <v>630</v>
      </c>
      <c r="D21" s="547">
        <v>60.19858633456748</v>
      </c>
    </row>
    <row r="22" spans="1:4" ht="25.5" x14ac:dyDescent="0.25">
      <c r="A22" s="1233" t="s">
        <v>631</v>
      </c>
      <c r="B22" s="1233" t="s">
        <v>632</v>
      </c>
      <c r="C22" s="545" t="s">
        <v>633</v>
      </c>
      <c r="D22" s="546">
        <v>2116</v>
      </c>
    </row>
    <row r="23" spans="1:4" ht="25.5" x14ac:dyDescent="0.25">
      <c r="A23" s="1233"/>
      <c r="B23" s="1233"/>
      <c r="C23" s="545" t="s">
        <v>634</v>
      </c>
      <c r="D23" s="546">
        <v>48</v>
      </c>
    </row>
    <row r="24" spans="1:4" ht="15.75" x14ac:dyDescent="0.25">
      <c r="A24" s="1233"/>
      <c r="B24" s="1233"/>
      <c r="C24" s="545" t="s">
        <v>635</v>
      </c>
      <c r="D24" s="546">
        <v>234</v>
      </c>
    </row>
    <row r="25" spans="1:4" ht="25.5" x14ac:dyDescent="0.25">
      <c r="A25" s="1233"/>
      <c r="B25" s="1233"/>
      <c r="C25" s="545" t="s">
        <v>636</v>
      </c>
      <c r="D25" s="546">
        <v>2398</v>
      </c>
    </row>
    <row r="26" spans="1:4" ht="15.75" x14ac:dyDescent="0.25">
      <c r="A26" s="1233" t="s">
        <v>637</v>
      </c>
      <c r="B26" s="1233"/>
      <c r="C26" s="545" t="s">
        <v>638</v>
      </c>
      <c r="D26" s="546">
        <v>723</v>
      </c>
    </row>
    <row r="27" spans="1:4" ht="15.75" x14ac:dyDescent="0.25">
      <c r="A27" s="1233"/>
      <c r="B27" s="1233"/>
      <c r="C27" s="545" t="s">
        <v>639</v>
      </c>
      <c r="D27" s="546">
        <v>24342</v>
      </c>
    </row>
  </sheetData>
  <mergeCells count="11">
    <mergeCell ref="A22:A25"/>
    <mergeCell ref="B22:B25"/>
    <mergeCell ref="A26:B27"/>
    <mergeCell ref="A1:D1"/>
    <mergeCell ref="A2:D2"/>
    <mergeCell ref="A3:D3"/>
    <mergeCell ref="A4:C4"/>
    <mergeCell ref="A5:C5"/>
    <mergeCell ref="A6:A21"/>
    <mergeCell ref="B6:B14"/>
    <mergeCell ref="B15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M5" sqref="M5"/>
    </sheetView>
  </sheetViews>
  <sheetFormatPr defaultRowHeight="15" x14ac:dyDescent="0.25"/>
  <cols>
    <col min="1" max="1" width="5.5703125" style="648" customWidth="1"/>
    <col min="2" max="2" width="34.5703125" bestFit="1" customWidth="1"/>
    <col min="3" max="3" width="15.28515625" style="648" bestFit="1" customWidth="1"/>
    <col min="4" max="4" width="13.42578125" style="648" bestFit="1" customWidth="1"/>
    <col min="5" max="5" width="16" customWidth="1"/>
  </cols>
  <sheetData>
    <row r="1" spans="1:5" x14ac:dyDescent="0.25">
      <c r="A1" s="872" t="s">
        <v>238</v>
      </c>
      <c r="B1" s="872"/>
      <c r="C1" s="872"/>
      <c r="D1" s="872"/>
      <c r="E1" s="872"/>
    </row>
    <row r="2" spans="1:5" x14ac:dyDescent="0.25">
      <c r="A2" s="647"/>
      <c r="B2" s="603"/>
      <c r="C2" s="647"/>
      <c r="D2" s="647"/>
    </row>
    <row r="3" spans="1:5" x14ac:dyDescent="0.25">
      <c r="A3" s="873" t="s">
        <v>813</v>
      </c>
      <c r="B3" s="873"/>
      <c r="C3" s="873"/>
      <c r="D3" s="873"/>
      <c r="E3" s="873"/>
    </row>
    <row r="4" spans="1:5" ht="15.75" thickBot="1" x14ac:dyDescent="0.3"/>
    <row r="5" spans="1:5" s="651" customFormat="1" ht="45" x14ac:dyDescent="0.25">
      <c r="A5" s="612" t="s">
        <v>786</v>
      </c>
      <c r="B5" s="613" t="s">
        <v>814</v>
      </c>
      <c r="C5" s="649" t="s">
        <v>815</v>
      </c>
      <c r="D5" s="649" t="s">
        <v>816</v>
      </c>
      <c r="E5" s="650" t="s">
        <v>817</v>
      </c>
    </row>
    <row r="6" spans="1:5" x14ac:dyDescent="0.25">
      <c r="A6" s="652">
        <v>1</v>
      </c>
      <c r="B6" s="551" t="s">
        <v>808</v>
      </c>
      <c r="C6" s="552">
        <v>2</v>
      </c>
      <c r="D6" s="552"/>
      <c r="E6" s="653">
        <v>4</v>
      </c>
    </row>
    <row r="7" spans="1:5" x14ac:dyDescent="0.25">
      <c r="A7" s="652">
        <v>2</v>
      </c>
      <c r="B7" s="551" t="s">
        <v>803</v>
      </c>
      <c r="C7" s="552">
        <v>9</v>
      </c>
      <c r="D7" s="552">
        <v>4</v>
      </c>
      <c r="E7" s="653">
        <v>47</v>
      </c>
    </row>
    <row r="8" spans="1:5" x14ac:dyDescent="0.25">
      <c r="A8" s="652">
        <v>3</v>
      </c>
      <c r="B8" s="551" t="s">
        <v>800</v>
      </c>
      <c r="C8" s="552">
        <v>33</v>
      </c>
      <c r="D8" s="552">
        <v>5</v>
      </c>
      <c r="E8" s="653">
        <v>2</v>
      </c>
    </row>
    <row r="9" spans="1:5" x14ac:dyDescent="0.25">
      <c r="A9" s="652">
        <v>4</v>
      </c>
      <c r="B9" s="551" t="s">
        <v>340</v>
      </c>
      <c r="C9" s="552">
        <v>24</v>
      </c>
      <c r="D9" s="552"/>
      <c r="E9" s="653">
        <v>15</v>
      </c>
    </row>
    <row r="10" spans="1:5" x14ac:dyDescent="0.25">
      <c r="A10" s="652">
        <v>5</v>
      </c>
      <c r="B10" s="551" t="s">
        <v>341</v>
      </c>
      <c r="C10" s="552">
        <v>32</v>
      </c>
      <c r="D10" s="552">
        <v>26</v>
      </c>
      <c r="E10" s="653">
        <v>33</v>
      </c>
    </row>
    <row r="11" spans="1:5" x14ac:dyDescent="0.25">
      <c r="A11" s="652">
        <v>6</v>
      </c>
      <c r="B11" s="551" t="s">
        <v>267</v>
      </c>
      <c r="C11" s="552">
        <v>28</v>
      </c>
      <c r="D11" s="552"/>
      <c r="E11" s="653">
        <v>68</v>
      </c>
    </row>
    <row r="12" spans="1:5" x14ac:dyDescent="0.25">
      <c r="A12" s="652">
        <v>7</v>
      </c>
      <c r="B12" s="551" t="s">
        <v>791</v>
      </c>
      <c r="C12" s="552">
        <v>1169</v>
      </c>
      <c r="D12" s="552">
        <v>123</v>
      </c>
      <c r="E12" s="653">
        <v>544</v>
      </c>
    </row>
    <row r="13" spans="1:5" x14ac:dyDescent="0.25">
      <c r="A13" s="652">
        <v>8</v>
      </c>
      <c r="B13" s="551" t="s">
        <v>798</v>
      </c>
      <c r="C13" s="552">
        <v>56</v>
      </c>
      <c r="D13" s="552"/>
      <c r="E13" s="653">
        <v>11</v>
      </c>
    </row>
    <row r="14" spans="1:5" x14ac:dyDescent="0.25">
      <c r="A14" s="652">
        <v>9</v>
      </c>
      <c r="B14" s="551" t="s">
        <v>795</v>
      </c>
      <c r="C14" s="552">
        <v>880</v>
      </c>
      <c r="D14" s="552">
        <v>72</v>
      </c>
      <c r="E14" s="653">
        <v>345</v>
      </c>
    </row>
    <row r="15" spans="1:5" x14ac:dyDescent="0.25">
      <c r="A15" s="652">
        <v>10</v>
      </c>
      <c r="B15" s="551" t="s">
        <v>806</v>
      </c>
      <c r="C15" s="552">
        <v>2</v>
      </c>
      <c r="D15" s="552">
        <v>1</v>
      </c>
      <c r="E15" s="653">
        <v>22</v>
      </c>
    </row>
    <row r="16" spans="1:5" x14ac:dyDescent="0.25">
      <c r="A16" s="652">
        <v>11</v>
      </c>
      <c r="B16" s="551" t="s">
        <v>810</v>
      </c>
      <c r="C16" s="552">
        <v>15</v>
      </c>
      <c r="D16" s="552">
        <v>1</v>
      </c>
      <c r="E16" s="653">
        <v>9</v>
      </c>
    </row>
    <row r="17" spans="1:5" x14ac:dyDescent="0.25">
      <c r="A17" s="652">
        <v>12</v>
      </c>
      <c r="B17" s="551" t="s">
        <v>585</v>
      </c>
      <c r="C17" s="552">
        <v>2</v>
      </c>
      <c r="D17" s="552"/>
      <c r="E17" s="653">
        <v>6</v>
      </c>
    </row>
    <row r="18" spans="1:5" x14ac:dyDescent="0.25">
      <c r="A18" s="652">
        <v>13</v>
      </c>
      <c r="B18" s="551" t="s">
        <v>799</v>
      </c>
      <c r="C18" s="552">
        <v>56</v>
      </c>
      <c r="D18" s="552">
        <v>2</v>
      </c>
      <c r="E18" s="653">
        <v>60</v>
      </c>
    </row>
    <row r="19" spans="1:5" x14ac:dyDescent="0.25">
      <c r="A19" s="652">
        <v>14</v>
      </c>
      <c r="B19" s="551" t="s">
        <v>797</v>
      </c>
      <c r="C19" s="552">
        <v>186</v>
      </c>
      <c r="D19" s="552">
        <v>11</v>
      </c>
      <c r="E19" s="653">
        <v>157</v>
      </c>
    </row>
    <row r="20" spans="1:5" x14ac:dyDescent="0.25">
      <c r="A20" s="652">
        <v>15</v>
      </c>
      <c r="B20" s="551" t="s">
        <v>802</v>
      </c>
      <c r="C20" s="552">
        <v>6</v>
      </c>
      <c r="D20" s="552">
        <v>4</v>
      </c>
      <c r="E20" s="653">
        <v>4</v>
      </c>
    </row>
    <row r="21" spans="1:5" x14ac:dyDescent="0.25">
      <c r="A21" s="652">
        <v>16</v>
      </c>
      <c r="B21" s="551" t="s">
        <v>801</v>
      </c>
      <c r="C21" s="552">
        <v>43</v>
      </c>
      <c r="D21" s="552"/>
      <c r="E21" s="653">
        <v>44</v>
      </c>
    </row>
    <row r="22" spans="1:5" x14ac:dyDescent="0.25">
      <c r="A22" s="652">
        <v>17</v>
      </c>
      <c r="B22" s="551" t="s">
        <v>26</v>
      </c>
      <c r="C22" s="552">
        <v>90</v>
      </c>
      <c r="D22" s="552">
        <v>21</v>
      </c>
      <c r="E22" s="653">
        <v>89</v>
      </c>
    </row>
    <row r="23" spans="1:5" x14ac:dyDescent="0.25">
      <c r="A23" s="652">
        <v>18</v>
      </c>
      <c r="B23" s="551" t="s">
        <v>34</v>
      </c>
      <c r="C23" s="552">
        <v>134</v>
      </c>
      <c r="D23" s="552">
        <v>2</v>
      </c>
      <c r="E23" s="653">
        <v>105</v>
      </c>
    </row>
    <row r="24" spans="1:5" x14ac:dyDescent="0.25">
      <c r="A24" s="652">
        <v>19</v>
      </c>
      <c r="B24" s="551" t="s">
        <v>790</v>
      </c>
      <c r="C24" s="552">
        <v>2</v>
      </c>
      <c r="D24" s="552"/>
      <c r="E24" s="653">
        <v>419</v>
      </c>
    </row>
    <row r="25" spans="1:5" x14ac:dyDescent="0.25">
      <c r="A25" s="652">
        <v>20</v>
      </c>
      <c r="B25" s="551" t="s">
        <v>818</v>
      </c>
      <c r="C25" s="552">
        <v>16</v>
      </c>
      <c r="D25" s="552">
        <v>4</v>
      </c>
      <c r="E25" s="653">
        <v>1</v>
      </c>
    </row>
    <row r="26" spans="1:5" x14ac:dyDescent="0.25">
      <c r="A26" s="652">
        <v>21</v>
      </c>
      <c r="B26" s="551" t="s">
        <v>792</v>
      </c>
      <c r="C26" s="552">
        <v>1960</v>
      </c>
      <c r="D26" s="552">
        <v>158</v>
      </c>
      <c r="E26" s="653">
        <v>380</v>
      </c>
    </row>
    <row r="27" spans="1:5" x14ac:dyDescent="0.25">
      <c r="A27" s="652">
        <v>22</v>
      </c>
      <c r="B27" s="551" t="s">
        <v>807</v>
      </c>
      <c r="C27" s="552"/>
      <c r="D27" s="552"/>
      <c r="E27" s="653">
        <v>1</v>
      </c>
    </row>
    <row r="28" spans="1:5" x14ac:dyDescent="0.25">
      <c r="A28" s="652">
        <v>23</v>
      </c>
      <c r="B28" s="551" t="s">
        <v>809</v>
      </c>
      <c r="C28" s="552"/>
      <c r="D28" s="552"/>
      <c r="E28" s="653">
        <v>0</v>
      </c>
    </row>
    <row r="29" spans="1:5" x14ac:dyDescent="0.25">
      <c r="A29" s="652">
        <v>24</v>
      </c>
      <c r="B29" s="551" t="s">
        <v>804</v>
      </c>
      <c r="C29" s="552">
        <v>13</v>
      </c>
      <c r="D29" s="552"/>
      <c r="E29" s="653">
        <v>5</v>
      </c>
    </row>
    <row r="30" spans="1:5" x14ac:dyDescent="0.25">
      <c r="A30" s="652">
        <v>25</v>
      </c>
      <c r="B30" s="551" t="s">
        <v>789</v>
      </c>
      <c r="C30" s="552">
        <v>4279</v>
      </c>
      <c r="D30" s="552">
        <v>1272</v>
      </c>
      <c r="E30" s="653">
        <v>1425</v>
      </c>
    </row>
    <row r="31" spans="1:5" x14ac:dyDescent="0.25">
      <c r="A31" s="652">
        <v>26</v>
      </c>
      <c r="B31" s="551" t="s">
        <v>351</v>
      </c>
      <c r="C31" s="552">
        <v>20</v>
      </c>
      <c r="D31" s="552">
        <v>1</v>
      </c>
      <c r="E31" s="653">
        <v>22</v>
      </c>
    </row>
    <row r="32" spans="1:5" x14ac:dyDescent="0.25">
      <c r="A32" s="652">
        <v>27</v>
      </c>
      <c r="B32" s="551" t="s">
        <v>805</v>
      </c>
      <c r="C32" s="552">
        <v>28</v>
      </c>
      <c r="D32" s="552">
        <v>3</v>
      </c>
      <c r="E32" s="653">
        <v>6</v>
      </c>
    </row>
    <row r="33" spans="1:5" x14ac:dyDescent="0.25">
      <c r="A33" s="652">
        <v>28</v>
      </c>
      <c r="B33" s="551" t="s">
        <v>662</v>
      </c>
      <c r="C33" s="552">
        <v>3495</v>
      </c>
      <c r="D33" s="552">
        <v>108</v>
      </c>
      <c r="E33" s="653">
        <v>457</v>
      </c>
    </row>
    <row r="34" spans="1:5" x14ac:dyDescent="0.25">
      <c r="A34" s="652">
        <v>29</v>
      </c>
      <c r="B34" s="551" t="s">
        <v>793</v>
      </c>
      <c r="C34" s="552">
        <v>808</v>
      </c>
      <c r="D34" s="552">
        <v>96</v>
      </c>
      <c r="E34" s="653">
        <v>546</v>
      </c>
    </row>
    <row r="35" spans="1:5" x14ac:dyDescent="0.25">
      <c r="A35" s="652">
        <v>30</v>
      </c>
      <c r="B35" s="551" t="s">
        <v>811</v>
      </c>
      <c r="C35" s="552"/>
      <c r="D35" s="552">
        <v>1</v>
      </c>
      <c r="E35" s="653">
        <v>3</v>
      </c>
    </row>
    <row r="36" spans="1:5" x14ac:dyDescent="0.25">
      <c r="A36" s="652">
        <v>31</v>
      </c>
      <c r="B36" s="551" t="s">
        <v>355</v>
      </c>
      <c r="C36" s="552">
        <v>9</v>
      </c>
      <c r="D36" s="552">
        <v>1</v>
      </c>
      <c r="E36" s="653">
        <v>34</v>
      </c>
    </row>
    <row r="37" spans="1:5" x14ac:dyDescent="0.25">
      <c r="A37" s="652">
        <v>32</v>
      </c>
      <c r="B37" s="551" t="s">
        <v>796</v>
      </c>
      <c r="C37" s="552">
        <v>184</v>
      </c>
      <c r="D37" s="552">
        <v>15</v>
      </c>
      <c r="E37" s="653">
        <v>90</v>
      </c>
    </row>
    <row r="38" spans="1:5" x14ac:dyDescent="0.25">
      <c r="A38" s="652">
        <v>33</v>
      </c>
      <c r="B38" s="551" t="s">
        <v>794</v>
      </c>
      <c r="C38" s="552">
        <v>597</v>
      </c>
      <c r="D38" s="552">
        <v>76</v>
      </c>
      <c r="E38" s="653">
        <v>184</v>
      </c>
    </row>
    <row r="39" spans="1:5" s="656" customFormat="1" ht="15.75" thickBot="1" x14ac:dyDescent="0.3">
      <c r="A39" s="874" t="s">
        <v>247</v>
      </c>
      <c r="B39" s="875"/>
      <c r="C39" s="654">
        <v>14178</v>
      </c>
      <c r="D39" s="654">
        <v>2007</v>
      </c>
      <c r="E39" s="655">
        <f>SUM(E6:E38)</f>
        <v>5138</v>
      </c>
    </row>
  </sheetData>
  <mergeCells count="3">
    <mergeCell ref="A1:E1"/>
    <mergeCell ref="A3:E3"/>
    <mergeCell ref="A39:B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N9" sqref="N9"/>
    </sheetView>
  </sheetViews>
  <sheetFormatPr defaultRowHeight="15" x14ac:dyDescent="0.25"/>
  <cols>
    <col min="1" max="1" width="17.42578125" customWidth="1"/>
    <col min="2" max="2" width="17.140625" customWidth="1"/>
    <col min="3" max="3" width="13.5703125" customWidth="1"/>
    <col min="4" max="4" width="14.85546875" customWidth="1"/>
  </cols>
  <sheetData>
    <row r="1" spans="1:4" x14ac:dyDescent="0.25">
      <c r="A1" s="882" t="s">
        <v>238</v>
      </c>
      <c r="B1" s="882"/>
      <c r="C1" s="882"/>
      <c r="D1" s="882"/>
    </row>
    <row r="2" spans="1:4" x14ac:dyDescent="0.25">
      <c r="A2" s="657"/>
    </row>
    <row r="3" spans="1:4" x14ac:dyDescent="0.25">
      <c r="A3" s="657"/>
    </row>
    <row r="4" spans="1:4" ht="15.75" thickBot="1" x14ac:dyDescent="0.3">
      <c r="A4" s="881" t="s">
        <v>819</v>
      </c>
      <c r="B4" s="881"/>
      <c r="C4" s="881"/>
      <c r="D4" s="881"/>
    </row>
    <row r="5" spans="1:4" ht="30.75" thickBot="1" x14ac:dyDescent="0.3">
      <c r="A5" s="658" t="s">
        <v>307</v>
      </c>
      <c r="B5" s="659" t="s">
        <v>820</v>
      </c>
      <c r="C5" s="659" t="s">
        <v>821</v>
      </c>
      <c r="D5" s="659" t="s">
        <v>822</v>
      </c>
    </row>
    <row r="6" spans="1:4" ht="29.25" thickBot="1" x14ac:dyDescent="0.3">
      <c r="A6" s="878" t="s">
        <v>494</v>
      </c>
      <c r="B6" s="660" t="s">
        <v>823</v>
      </c>
      <c r="C6" s="661">
        <v>59</v>
      </c>
      <c r="D6" s="661">
        <v>1698356</v>
      </c>
    </row>
    <row r="7" spans="1:4" ht="15.75" thickBot="1" x14ac:dyDescent="0.3">
      <c r="A7" s="879"/>
      <c r="B7" s="660" t="s">
        <v>18</v>
      </c>
      <c r="C7" s="661">
        <v>1140</v>
      </c>
      <c r="D7" s="661">
        <v>28055686</v>
      </c>
    </row>
    <row r="8" spans="1:4" ht="15.75" thickBot="1" x14ac:dyDescent="0.3">
      <c r="A8" s="879"/>
      <c r="B8" s="660" t="s">
        <v>824</v>
      </c>
      <c r="C8" s="661">
        <v>9</v>
      </c>
      <c r="D8" s="661">
        <v>18337</v>
      </c>
    </row>
    <row r="9" spans="1:4" ht="43.5" thickBot="1" x14ac:dyDescent="0.3">
      <c r="A9" s="879"/>
      <c r="B9" s="660" t="s">
        <v>825</v>
      </c>
      <c r="C9" s="661">
        <v>452</v>
      </c>
      <c r="D9" s="661">
        <v>8997797</v>
      </c>
    </row>
    <row r="10" spans="1:4" ht="29.25" thickBot="1" x14ac:dyDescent="0.3">
      <c r="A10" s="879"/>
      <c r="B10" s="660" t="s">
        <v>826</v>
      </c>
      <c r="C10" s="661">
        <v>106</v>
      </c>
      <c r="D10" s="661">
        <v>1971017</v>
      </c>
    </row>
    <row r="11" spans="1:4" ht="29.25" thickBot="1" x14ac:dyDescent="0.3">
      <c r="A11" s="880"/>
      <c r="B11" s="660" t="s">
        <v>827</v>
      </c>
      <c r="C11" s="661">
        <v>109</v>
      </c>
      <c r="D11" s="661">
        <v>4531202</v>
      </c>
    </row>
    <row r="12" spans="1:4" ht="15.75" thickBot="1" x14ac:dyDescent="0.3">
      <c r="A12" s="876" t="s">
        <v>828</v>
      </c>
      <c r="B12" s="877"/>
      <c r="C12" s="662">
        <v>1875</v>
      </c>
      <c r="D12" s="662">
        <v>45272395</v>
      </c>
    </row>
    <row r="13" spans="1:4" ht="29.25" thickBot="1" x14ac:dyDescent="0.3">
      <c r="A13" s="878" t="s">
        <v>493</v>
      </c>
      <c r="B13" s="660" t="s">
        <v>827</v>
      </c>
      <c r="C13" s="661">
        <v>318</v>
      </c>
      <c r="D13" s="661">
        <v>4329369</v>
      </c>
    </row>
    <row r="14" spans="1:4" ht="43.5" thickBot="1" x14ac:dyDescent="0.3">
      <c r="A14" s="879"/>
      <c r="B14" s="660" t="s">
        <v>829</v>
      </c>
      <c r="C14" s="661">
        <v>19503</v>
      </c>
      <c r="D14" s="661">
        <v>522396441</v>
      </c>
    </row>
    <row r="15" spans="1:4" ht="29.25" thickBot="1" x14ac:dyDescent="0.3">
      <c r="A15" s="879"/>
      <c r="B15" s="660" t="s">
        <v>830</v>
      </c>
      <c r="C15" s="661">
        <v>62</v>
      </c>
      <c r="D15" s="661">
        <v>2414234</v>
      </c>
    </row>
    <row r="16" spans="1:4" ht="15.75" thickBot="1" x14ac:dyDescent="0.3">
      <c r="A16" s="879"/>
      <c r="B16" s="660" t="s">
        <v>831</v>
      </c>
      <c r="C16" s="661">
        <v>8</v>
      </c>
      <c r="D16" s="661">
        <v>230858</v>
      </c>
    </row>
    <row r="17" spans="1:4" ht="29.25" thickBot="1" x14ac:dyDescent="0.3">
      <c r="A17" s="880"/>
      <c r="B17" s="660" t="s">
        <v>827</v>
      </c>
      <c r="C17" s="661">
        <v>1124</v>
      </c>
      <c r="D17" s="661">
        <v>26995482</v>
      </c>
    </row>
    <row r="18" spans="1:4" ht="15.75" thickBot="1" x14ac:dyDescent="0.3">
      <c r="A18" s="876" t="s">
        <v>832</v>
      </c>
      <c r="B18" s="877"/>
      <c r="C18" s="662">
        <v>21015</v>
      </c>
      <c r="D18" s="662">
        <v>556366384</v>
      </c>
    </row>
    <row r="19" spans="1:4" ht="15.75" thickBot="1" x14ac:dyDescent="0.3">
      <c r="A19" s="878" t="s">
        <v>492</v>
      </c>
      <c r="B19" s="660" t="s">
        <v>824</v>
      </c>
      <c r="C19" s="661">
        <v>24</v>
      </c>
      <c r="D19" s="661">
        <v>740649</v>
      </c>
    </row>
    <row r="20" spans="1:4" ht="29.25" thickBot="1" x14ac:dyDescent="0.3">
      <c r="A20" s="879"/>
      <c r="B20" s="660" t="s">
        <v>16</v>
      </c>
      <c r="C20" s="661">
        <v>12</v>
      </c>
      <c r="D20" s="661">
        <v>236864</v>
      </c>
    </row>
    <row r="21" spans="1:4" ht="29.25" thickBot="1" x14ac:dyDescent="0.3">
      <c r="A21" s="880"/>
      <c r="B21" s="660" t="s">
        <v>833</v>
      </c>
      <c r="C21" s="661">
        <v>22</v>
      </c>
      <c r="D21" s="661">
        <v>1210640</v>
      </c>
    </row>
    <row r="22" spans="1:4" ht="15.75" thickBot="1" x14ac:dyDescent="0.3">
      <c r="A22" s="876" t="s">
        <v>834</v>
      </c>
      <c r="B22" s="877"/>
      <c r="C22" s="662">
        <v>58</v>
      </c>
      <c r="D22" s="662">
        <v>2188153</v>
      </c>
    </row>
    <row r="23" spans="1:4" ht="15.75" thickBot="1" x14ac:dyDescent="0.3">
      <c r="A23" s="663" t="s">
        <v>247</v>
      </c>
      <c r="B23" s="664"/>
      <c r="C23" s="665">
        <v>22948</v>
      </c>
      <c r="D23" s="665">
        <v>603826932</v>
      </c>
    </row>
    <row r="24" spans="1:4" x14ac:dyDescent="0.25">
      <c r="A24" s="666"/>
    </row>
    <row r="25" spans="1:4" ht="15.75" thickBot="1" x14ac:dyDescent="0.3">
      <c r="A25" s="881" t="s">
        <v>835</v>
      </c>
      <c r="B25" s="881"/>
      <c r="C25" s="881"/>
      <c r="D25" s="881"/>
    </row>
    <row r="26" spans="1:4" ht="45.75" thickBot="1" x14ac:dyDescent="0.3">
      <c r="A26" s="658" t="s">
        <v>836</v>
      </c>
      <c r="B26" s="659" t="s">
        <v>814</v>
      </c>
      <c r="C26" s="659" t="s">
        <v>837</v>
      </c>
      <c r="D26" s="659" t="s">
        <v>838</v>
      </c>
    </row>
    <row r="27" spans="1:4" ht="29.25" thickBot="1" x14ac:dyDescent="0.3">
      <c r="A27" s="878" t="s">
        <v>494</v>
      </c>
      <c r="B27" s="660" t="s">
        <v>823</v>
      </c>
      <c r="C27" s="661">
        <v>31</v>
      </c>
      <c r="D27" s="661">
        <v>827575</v>
      </c>
    </row>
    <row r="28" spans="1:4" ht="15.75" thickBot="1" x14ac:dyDescent="0.3">
      <c r="A28" s="879"/>
      <c r="B28" s="660" t="s">
        <v>18</v>
      </c>
      <c r="C28" s="661">
        <v>696</v>
      </c>
      <c r="D28" s="661">
        <v>16599438</v>
      </c>
    </row>
    <row r="29" spans="1:4" ht="43.5" thickBot="1" x14ac:dyDescent="0.3">
      <c r="A29" s="879"/>
      <c r="B29" s="660" t="s">
        <v>825</v>
      </c>
      <c r="C29" s="661">
        <v>259</v>
      </c>
      <c r="D29" s="661">
        <v>5964045</v>
      </c>
    </row>
    <row r="30" spans="1:4" ht="29.25" thickBot="1" x14ac:dyDescent="0.3">
      <c r="A30" s="879"/>
      <c r="B30" s="660" t="s">
        <v>830</v>
      </c>
      <c r="C30" s="661">
        <v>4</v>
      </c>
      <c r="D30" s="661">
        <v>144034</v>
      </c>
    </row>
    <row r="31" spans="1:4" ht="29.25" thickBot="1" x14ac:dyDescent="0.3">
      <c r="A31" s="880"/>
      <c r="B31" s="660" t="s">
        <v>827</v>
      </c>
      <c r="C31" s="661">
        <v>50</v>
      </c>
      <c r="D31" s="661">
        <v>1496893</v>
      </c>
    </row>
    <row r="32" spans="1:4" ht="15.75" thickBot="1" x14ac:dyDescent="0.3">
      <c r="A32" s="876" t="s">
        <v>828</v>
      </c>
      <c r="B32" s="877"/>
      <c r="C32" s="662">
        <v>1040</v>
      </c>
      <c r="D32" s="662">
        <v>25031985</v>
      </c>
    </row>
    <row r="33" spans="1:4" ht="29.25" thickBot="1" x14ac:dyDescent="0.3">
      <c r="A33" s="878" t="s">
        <v>493</v>
      </c>
      <c r="B33" s="660" t="s">
        <v>827</v>
      </c>
      <c r="C33" s="661">
        <v>124</v>
      </c>
      <c r="D33" s="661">
        <v>1892769</v>
      </c>
    </row>
    <row r="34" spans="1:4" ht="43.5" thickBot="1" x14ac:dyDescent="0.3">
      <c r="A34" s="879"/>
      <c r="B34" s="660" t="s">
        <v>825</v>
      </c>
      <c r="C34" s="661">
        <v>13269</v>
      </c>
      <c r="D34" s="661">
        <v>340939537</v>
      </c>
    </row>
    <row r="35" spans="1:4" ht="29.25" thickBot="1" x14ac:dyDescent="0.3">
      <c r="A35" s="880"/>
      <c r="B35" s="660" t="s">
        <v>827</v>
      </c>
      <c r="C35" s="661">
        <v>666</v>
      </c>
      <c r="D35" s="661">
        <v>17045457</v>
      </c>
    </row>
    <row r="36" spans="1:4" ht="15.75" thickBot="1" x14ac:dyDescent="0.3">
      <c r="A36" s="876" t="s">
        <v>832</v>
      </c>
      <c r="B36" s="877"/>
      <c r="C36" s="662">
        <v>14059</v>
      </c>
      <c r="D36" s="662">
        <v>359877763</v>
      </c>
    </row>
    <row r="37" spans="1:4" ht="15.75" thickBot="1" x14ac:dyDescent="0.3">
      <c r="A37" s="663" t="s">
        <v>247</v>
      </c>
      <c r="B37" s="664"/>
      <c r="C37" s="665">
        <v>15099</v>
      </c>
      <c r="D37" s="665">
        <v>384909748</v>
      </c>
    </row>
    <row r="38" spans="1:4" x14ac:dyDescent="0.25">
      <c r="A38" s="666"/>
    </row>
    <row r="39" spans="1:4" x14ac:dyDescent="0.25">
      <c r="A39" s="667"/>
    </row>
  </sheetData>
  <mergeCells count="13">
    <mergeCell ref="A18:B18"/>
    <mergeCell ref="A1:D1"/>
    <mergeCell ref="A4:D4"/>
    <mergeCell ref="A6:A11"/>
    <mergeCell ref="A12:B12"/>
    <mergeCell ref="A13:A17"/>
    <mergeCell ref="A36:B36"/>
    <mergeCell ref="A19:A21"/>
    <mergeCell ref="A22:B22"/>
    <mergeCell ref="A25:D25"/>
    <mergeCell ref="A27:A31"/>
    <mergeCell ref="A32:B32"/>
    <mergeCell ref="A33:A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>
      <selection activeCell="T10" sqref="T10"/>
    </sheetView>
  </sheetViews>
  <sheetFormatPr defaultRowHeight="15" x14ac:dyDescent="0.2"/>
  <cols>
    <col min="1" max="1" width="7.85546875" style="78" customWidth="1"/>
    <col min="2" max="2" width="29.7109375" style="68" customWidth="1"/>
    <col min="3" max="3" width="5.5703125" style="68" bestFit="1" customWidth="1"/>
    <col min="4" max="4" width="6.42578125" style="68" customWidth="1"/>
    <col min="5" max="5" width="6.42578125" style="68" bestFit="1" customWidth="1"/>
    <col min="6" max="6" width="7.140625" style="68" customWidth="1"/>
    <col min="7" max="7" width="7.42578125" style="68" customWidth="1"/>
    <col min="8" max="11" width="6.42578125" style="68" bestFit="1" customWidth="1"/>
    <col min="12" max="12" width="7.85546875" style="68" customWidth="1"/>
    <col min="13" max="13" width="6.42578125" style="68" customWidth="1"/>
    <col min="14" max="14" width="7.7109375" style="68" customWidth="1"/>
    <col min="15" max="15" width="6.28515625" style="68" customWidth="1"/>
    <col min="16" max="16" width="6.7109375" style="68" customWidth="1"/>
    <col min="17" max="17" width="7.28515625" style="68" customWidth="1"/>
    <col min="18" max="43" width="11.42578125" style="68" customWidth="1"/>
    <col min="44" max="16384" width="9.140625" style="68"/>
  </cols>
  <sheetData>
    <row r="1" spans="1:17" ht="18" x14ac:dyDescent="0.25">
      <c r="A1" s="883" t="s">
        <v>125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</row>
    <row r="2" spans="1:17" ht="15.75" x14ac:dyDescent="0.25">
      <c r="A2" s="884" t="s">
        <v>126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</row>
    <row r="3" spans="1:17" s="69" customFormat="1" x14ac:dyDescent="0.25">
      <c r="A3" s="885" t="s">
        <v>127</v>
      </c>
      <c r="B3" s="885" t="s">
        <v>3</v>
      </c>
      <c r="C3" s="888" t="s">
        <v>128</v>
      </c>
      <c r="D3" s="888"/>
      <c r="E3" s="888"/>
      <c r="F3" s="888"/>
      <c r="G3" s="888"/>
      <c r="H3" s="888" t="s">
        <v>129</v>
      </c>
      <c r="I3" s="888"/>
      <c r="J3" s="888"/>
      <c r="K3" s="888"/>
      <c r="L3" s="888"/>
      <c r="M3" s="889" t="s">
        <v>130</v>
      </c>
      <c r="N3" s="890"/>
      <c r="O3" s="890"/>
      <c r="P3" s="890"/>
      <c r="Q3" s="891"/>
    </row>
    <row r="4" spans="1:17" s="70" customFormat="1" x14ac:dyDescent="0.2">
      <c r="A4" s="886"/>
      <c r="B4" s="886"/>
      <c r="C4" s="895" t="s">
        <v>131</v>
      </c>
      <c r="D4" s="895"/>
      <c r="E4" s="895"/>
      <c r="F4" s="895"/>
      <c r="G4" s="895"/>
      <c r="H4" s="895" t="s">
        <v>131</v>
      </c>
      <c r="I4" s="895"/>
      <c r="J4" s="895"/>
      <c r="K4" s="895"/>
      <c r="L4" s="895"/>
      <c r="M4" s="892"/>
      <c r="N4" s="893"/>
      <c r="O4" s="893"/>
      <c r="P4" s="893"/>
      <c r="Q4" s="894"/>
    </row>
    <row r="5" spans="1:17" s="72" customFormat="1" x14ac:dyDescent="0.25">
      <c r="A5" s="887"/>
      <c r="B5" s="887"/>
      <c r="C5" s="71" t="s">
        <v>132</v>
      </c>
      <c r="D5" s="71" t="s">
        <v>133</v>
      </c>
      <c r="E5" s="71" t="s">
        <v>134</v>
      </c>
      <c r="F5" s="71" t="s">
        <v>135</v>
      </c>
      <c r="G5" s="71" t="s">
        <v>136</v>
      </c>
      <c r="H5" s="71" t="s">
        <v>132</v>
      </c>
      <c r="I5" s="71" t="s">
        <v>133</v>
      </c>
      <c r="J5" s="71" t="s">
        <v>134</v>
      </c>
      <c r="K5" s="71" t="s">
        <v>135</v>
      </c>
      <c r="L5" s="71" t="s">
        <v>136</v>
      </c>
      <c r="M5" s="71" t="s">
        <v>132</v>
      </c>
      <c r="N5" s="71" t="s">
        <v>133</v>
      </c>
      <c r="O5" s="71" t="s">
        <v>134</v>
      </c>
      <c r="P5" s="71" t="s">
        <v>135</v>
      </c>
      <c r="Q5" s="71" t="s">
        <v>136</v>
      </c>
    </row>
    <row r="6" spans="1:17" s="69" customFormat="1" x14ac:dyDescent="0.25">
      <c r="A6" s="71" t="s">
        <v>137</v>
      </c>
      <c r="B6" s="73" t="s">
        <v>14</v>
      </c>
      <c r="C6" s="74" t="s">
        <v>138</v>
      </c>
      <c r="D6" s="74"/>
      <c r="E6" s="74"/>
      <c r="F6" s="74"/>
      <c r="G6" s="74"/>
      <c r="H6" s="74" t="s">
        <v>138</v>
      </c>
      <c r="I6" s="74"/>
      <c r="J6" s="74"/>
      <c r="K6" s="74"/>
      <c r="L6" s="74"/>
      <c r="M6" s="74"/>
      <c r="N6" s="74"/>
      <c r="O6" s="74"/>
      <c r="P6" s="74"/>
      <c r="Q6" s="74"/>
    </row>
    <row r="7" spans="1:17" s="69" customFormat="1" ht="14.25" x14ac:dyDescent="0.2">
      <c r="A7" s="75">
        <v>1</v>
      </c>
      <c r="B7" s="74" t="s">
        <v>15</v>
      </c>
      <c r="C7" s="74">
        <v>774</v>
      </c>
      <c r="D7" s="74">
        <v>435</v>
      </c>
      <c r="E7" s="74">
        <v>344</v>
      </c>
      <c r="F7" s="74">
        <v>274</v>
      </c>
      <c r="G7" s="76">
        <f t="shared" ref="G7:G10" si="0">SUM(C7:F7)</f>
        <v>1827</v>
      </c>
      <c r="H7" s="74">
        <v>771</v>
      </c>
      <c r="I7" s="74">
        <v>437</v>
      </c>
      <c r="J7" s="74">
        <v>338</v>
      </c>
      <c r="K7" s="74">
        <v>263</v>
      </c>
      <c r="L7" s="76">
        <f t="shared" ref="L7:L10" si="1">SUM(H7:K7)</f>
        <v>1809</v>
      </c>
      <c r="M7" s="74">
        <f t="shared" ref="M7:Q11" si="2">C7-H7</f>
        <v>3</v>
      </c>
      <c r="N7" s="74">
        <f t="shared" si="2"/>
        <v>-2</v>
      </c>
      <c r="O7" s="74">
        <f t="shared" si="2"/>
        <v>6</v>
      </c>
      <c r="P7" s="74">
        <f t="shared" si="2"/>
        <v>11</v>
      </c>
      <c r="Q7" s="74">
        <f t="shared" si="2"/>
        <v>18</v>
      </c>
    </row>
    <row r="8" spans="1:17" x14ac:dyDescent="0.2">
      <c r="A8" s="75">
        <v>2</v>
      </c>
      <c r="B8" s="74" t="s">
        <v>16</v>
      </c>
      <c r="C8" s="74">
        <v>464</v>
      </c>
      <c r="D8" s="74">
        <v>387</v>
      </c>
      <c r="E8" s="74">
        <v>341</v>
      </c>
      <c r="F8" s="74">
        <v>358</v>
      </c>
      <c r="G8" s="76">
        <f t="shared" si="0"/>
        <v>1550</v>
      </c>
      <c r="H8" s="74">
        <v>487</v>
      </c>
      <c r="I8" s="74">
        <v>378</v>
      </c>
      <c r="J8" s="74">
        <v>331</v>
      </c>
      <c r="K8" s="74">
        <v>358</v>
      </c>
      <c r="L8" s="76">
        <f t="shared" si="1"/>
        <v>1554</v>
      </c>
      <c r="M8" s="74">
        <f t="shared" si="2"/>
        <v>-23</v>
      </c>
      <c r="N8" s="74">
        <f t="shared" si="2"/>
        <v>9</v>
      </c>
      <c r="O8" s="74">
        <f t="shared" si="2"/>
        <v>10</v>
      </c>
      <c r="P8" s="74">
        <f t="shared" si="2"/>
        <v>0</v>
      </c>
      <c r="Q8" s="74">
        <f t="shared" si="2"/>
        <v>-4</v>
      </c>
    </row>
    <row r="9" spans="1:17" s="69" customFormat="1" ht="14.25" x14ac:dyDescent="0.2">
      <c r="A9" s="75">
        <v>3</v>
      </c>
      <c r="B9" s="74" t="s">
        <v>17</v>
      </c>
      <c r="C9" s="74">
        <v>220</v>
      </c>
      <c r="D9" s="74">
        <v>211</v>
      </c>
      <c r="E9" s="74">
        <v>188</v>
      </c>
      <c r="F9" s="74">
        <v>191</v>
      </c>
      <c r="G9" s="76">
        <f>SUM(C9:F9)</f>
        <v>810</v>
      </c>
      <c r="H9" s="74">
        <v>220</v>
      </c>
      <c r="I9" s="74">
        <v>211</v>
      </c>
      <c r="J9" s="74">
        <v>188</v>
      </c>
      <c r="K9" s="74">
        <v>191</v>
      </c>
      <c r="L9" s="76">
        <f>SUM(H9:K9)</f>
        <v>810</v>
      </c>
      <c r="M9" s="74">
        <f t="shared" si="2"/>
        <v>0</v>
      </c>
      <c r="N9" s="74">
        <f t="shared" si="2"/>
        <v>0</v>
      </c>
      <c r="O9" s="74">
        <f t="shared" si="2"/>
        <v>0</v>
      </c>
      <c r="P9" s="74">
        <f t="shared" si="2"/>
        <v>0</v>
      </c>
      <c r="Q9" s="74">
        <f t="shared" si="2"/>
        <v>0</v>
      </c>
    </row>
    <row r="10" spans="1:17" s="69" customFormat="1" ht="14.25" x14ac:dyDescent="0.2">
      <c r="A10" s="75">
        <v>4</v>
      </c>
      <c r="B10" s="74" t="s">
        <v>18</v>
      </c>
      <c r="C10" s="74">
        <v>288</v>
      </c>
      <c r="D10" s="74">
        <v>157</v>
      </c>
      <c r="E10" s="74">
        <v>143</v>
      </c>
      <c r="F10" s="74">
        <v>144</v>
      </c>
      <c r="G10" s="76">
        <f t="shared" si="0"/>
        <v>732</v>
      </c>
      <c r="H10" s="74">
        <v>290</v>
      </c>
      <c r="I10" s="74">
        <v>175</v>
      </c>
      <c r="J10" s="74">
        <v>164</v>
      </c>
      <c r="K10" s="74">
        <v>162</v>
      </c>
      <c r="L10" s="76">
        <f t="shared" si="1"/>
        <v>791</v>
      </c>
      <c r="M10" s="74">
        <f t="shared" si="2"/>
        <v>-2</v>
      </c>
      <c r="N10" s="74">
        <f t="shared" si="2"/>
        <v>-18</v>
      </c>
      <c r="O10" s="74">
        <f t="shared" si="2"/>
        <v>-21</v>
      </c>
      <c r="P10" s="74">
        <f t="shared" si="2"/>
        <v>-18</v>
      </c>
      <c r="Q10" s="74">
        <f t="shared" si="2"/>
        <v>-59</v>
      </c>
    </row>
    <row r="11" spans="1:17" s="70" customFormat="1" x14ac:dyDescent="0.25">
      <c r="A11" s="71"/>
      <c r="B11" s="73" t="s">
        <v>19</v>
      </c>
      <c r="C11" s="10">
        <f t="shared" ref="C11:L11" si="3">SUM(C7:C10)</f>
        <v>1746</v>
      </c>
      <c r="D11" s="10">
        <f t="shared" si="3"/>
        <v>1190</v>
      </c>
      <c r="E11" s="10">
        <f t="shared" si="3"/>
        <v>1016</v>
      </c>
      <c r="F11" s="10">
        <f t="shared" si="3"/>
        <v>967</v>
      </c>
      <c r="G11" s="10">
        <f t="shared" si="3"/>
        <v>4919</v>
      </c>
      <c r="H11" s="10">
        <f t="shared" si="3"/>
        <v>1768</v>
      </c>
      <c r="I11" s="10">
        <f t="shared" si="3"/>
        <v>1201</v>
      </c>
      <c r="J11" s="10">
        <f t="shared" si="3"/>
        <v>1021</v>
      </c>
      <c r="K11" s="10">
        <f t="shared" si="3"/>
        <v>974</v>
      </c>
      <c r="L11" s="10">
        <f t="shared" si="3"/>
        <v>4964</v>
      </c>
      <c r="M11" s="73">
        <f t="shared" si="2"/>
        <v>-22</v>
      </c>
      <c r="N11" s="73">
        <f t="shared" si="2"/>
        <v>-11</v>
      </c>
      <c r="O11" s="73">
        <f t="shared" si="2"/>
        <v>-5</v>
      </c>
      <c r="P11" s="73">
        <f t="shared" si="2"/>
        <v>-7</v>
      </c>
      <c r="Q11" s="73">
        <f t="shared" si="2"/>
        <v>-45</v>
      </c>
    </row>
    <row r="12" spans="1:17" s="69" customFormat="1" x14ac:dyDescent="0.25">
      <c r="A12" s="71" t="s">
        <v>20</v>
      </c>
      <c r="B12" s="73" t="s">
        <v>139</v>
      </c>
      <c r="C12" s="74"/>
      <c r="D12" s="74"/>
      <c r="E12" s="74"/>
      <c r="F12" s="74"/>
      <c r="G12" s="76"/>
      <c r="H12" s="74"/>
      <c r="I12" s="74"/>
      <c r="J12" s="74"/>
      <c r="K12" s="74"/>
      <c r="L12" s="76"/>
      <c r="M12" s="74"/>
      <c r="N12" s="74"/>
      <c r="O12" s="74"/>
      <c r="P12" s="74"/>
      <c r="Q12" s="74"/>
    </row>
    <row r="13" spans="1:17" s="69" customFormat="1" ht="14.25" x14ac:dyDescent="0.2">
      <c r="A13" s="75">
        <v>5</v>
      </c>
      <c r="B13" s="74" t="s">
        <v>22</v>
      </c>
      <c r="C13" s="74">
        <v>32</v>
      </c>
      <c r="D13" s="77">
        <v>30</v>
      </c>
      <c r="E13" s="74">
        <v>31</v>
      </c>
      <c r="F13" s="74">
        <v>41</v>
      </c>
      <c r="G13" s="76">
        <f t="shared" ref="G13:G19" si="4">SUM(C13:F13)</f>
        <v>134</v>
      </c>
      <c r="H13" s="74">
        <v>32</v>
      </c>
      <c r="I13" s="77">
        <v>30</v>
      </c>
      <c r="J13" s="74">
        <v>31</v>
      </c>
      <c r="K13" s="74">
        <v>41</v>
      </c>
      <c r="L13" s="76">
        <f t="shared" ref="L13:L19" si="5">SUM(H13:K13)</f>
        <v>134</v>
      </c>
      <c r="M13" s="74">
        <f t="shared" ref="M13:Q21" si="6">C13-H13</f>
        <v>0</v>
      </c>
      <c r="N13" s="74">
        <f t="shared" si="6"/>
        <v>0</v>
      </c>
      <c r="O13" s="74">
        <f t="shared" si="6"/>
        <v>0</v>
      </c>
      <c r="P13" s="74">
        <f t="shared" si="6"/>
        <v>0</v>
      </c>
      <c r="Q13" s="74">
        <f t="shared" si="6"/>
        <v>0</v>
      </c>
    </row>
    <row r="14" spans="1:17" s="69" customFormat="1" ht="14.25" x14ac:dyDescent="0.2">
      <c r="A14" s="75">
        <v>6</v>
      </c>
      <c r="B14" s="74" t="s">
        <v>23</v>
      </c>
      <c r="C14" s="77">
        <v>11</v>
      </c>
      <c r="D14" s="74">
        <v>9</v>
      </c>
      <c r="E14" s="74">
        <v>22</v>
      </c>
      <c r="F14" s="74">
        <v>17</v>
      </c>
      <c r="G14" s="76">
        <f t="shared" si="4"/>
        <v>59</v>
      </c>
      <c r="H14" s="77">
        <v>11</v>
      </c>
      <c r="I14" s="74">
        <v>9</v>
      </c>
      <c r="J14" s="74">
        <v>20</v>
      </c>
      <c r="K14" s="74">
        <v>17</v>
      </c>
      <c r="L14" s="76">
        <f t="shared" si="5"/>
        <v>57</v>
      </c>
      <c r="M14" s="74">
        <f t="shared" si="6"/>
        <v>0</v>
      </c>
      <c r="N14" s="74">
        <f t="shared" si="6"/>
        <v>0</v>
      </c>
      <c r="O14" s="74">
        <f t="shared" si="6"/>
        <v>2</v>
      </c>
      <c r="P14" s="74">
        <f t="shared" si="6"/>
        <v>0</v>
      </c>
      <c r="Q14" s="74">
        <f t="shared" si="6"/>
        <v>2</v>
      </c>
    </row>
    <row r="15" spans="1:17" s="69" customFormat="1" ht="14.25" x14ac:dyDescent="0.2">
      <c r="A15" s="75">
        <v>7</v>
      </c>
      <c r="B15" s="74" t="s">
        <v>24</v>
      </c>
      <c r="C15" s="74">
        <v>9</v>
      </c>
      <c r="D15" s="74">
        <v>32</v>
      </c>
      <c r="E15" s="74">
        <v>30</v>
      </c>
      <c r="F15" s="74">
        <v>38</v>
      </c>
      <c r="G15" s="76">
        <f t="shared" si="4"/>
        <v>109</v>
      </c>
      <c r="H15" s="74">
        <v>9</v>
      </c>
      <c r="I15" s="74">
        <v>32</v>
      </c>
      <c r="J15" s="74">
        <v>30</v>
      </c>
      <c r="K15" s="74">
        <v>38</v>
      </c>
      <c r="L15" s="76">
        <f t="shared" si="5"/>
        <v>109</v>
      </c>
      <c r="M15" s="74">
        <f t="shared" si="6"/>
        <v>0</v>
      </c>
      <c r="N15" s="74">
        <f t="shared" si="6"/>
        <v>0</v>
      </c>
      <c r="O15" s="74">
        <f t="shared" si="6"/>
        <v>0</v>
      </c>
      <c r="P15" s="74">
        <f t="shared" si="6"/>
        <v>0</v>
      </c>
      <c r="Q15" s="74">
        <f t="shared" si="6"/>
        <v>0</v>
      </c>
    </row>
    <row r="16" spans="1:17" s="69" customFormat="1" ht="14.25" x14ac:dyDescent="0.2">
      <c r="A16" s="75">
        <v>8</v>
      </c>
      <c r="B16" s="74" t="s">
        <v>25</v>
      </c>
      <c r="C16" s="77">
        <v>13</v>
      </c>
      <c r="D16" s="74">
        <v>36</v>
      </c>
      <c r="E16" s="74">
        <v>54</v>
      </c>
      <c r="F16" s="74">
        <v>73</v>
      </c>
      <c r="G16" s="76">
        <f t="shared" si="4"/>
        <v>176</v>
      </c>
      <c r="H16" s="77">
        <v>14</v>
      </c>
      <c r="I16" s="74">
        <v>23</v>
      </c>
      <c r="J16" s="74">
        <v>56</v>
      </c>
      <c r="K16" s="74">
        <v>76</v>
      </c>
      <c r="L16" s="76">
        <f t="shared" si="5"/>
        <v>169</v>
      </c>
      <c r="M16" s="74">
        <f t="shared" si="6"/>
        <v>-1</v>
      </c>
      <c r="N16" s="74">
        <f t="shared" si="6"/>
        <v>13</v>
      </c>
      <c r="O16" s="74">
        <f t="shared" si="6"/>
        <v>-2</v>
      </c>
      <c r="P16" s="74">
        <f t="shared" si="6"/>
        <v>-3</v>
      </c>
      <c r="Q16" s="74">
        <f t="shared" si="6"/>
        <v>7</v>
      </c>
    </row>
    <row r="17" spans="1:17" s="69" customFormat="1" ht="14.25" x14ac:dyDescent="0.2">
      <c r="A17" s="75">
        <v>9</v>
      </c>
      <c r="B17" s="74" t="s">
        <v>26</v>
      </c>
      <c r="C17" s="74">
        <v>71</v>
      </c>
      <c r="D17" s="74">
        <v>66</v>
      </c>
      <c r="E17" s="74">
        <v>53</v>
      </c>
      <c r="F17" s="74">
        <v>46</v>
      </c>
      <c r="G17" s="76">
        <f t="shared" si="4"/>
        <v>236</v>
      </c>
      <c r="H17" s="74">
        <v>71</v>
      </c>
      <c r="I17" s="74">
        <v>66</v>
      </c>
      <c r="J17" s="74">
        <v>53</v>
      </c>
      <c r="K17" s="74">
        <v>46</v>
      </c>
      <c r="L17" s="76">
        <f t="shared" si="5"/>
        <v>236</v>
      </c>
      <c r="M17" s="74">
        <f t="shared" si="6"/>
        <v>0</v>
      </c>
      <c r="N17" s="74">
        <f t="shared" si="6"/>
        <v>0</v>
      </c>
      <c r="O17" s="74">
        <f t="shared" si="6"/>
        <v>0</v>
      </c>
      <c r="P17" s="74">
        <f t="shared" si="6"/>
        <v>0</v>
      </c>
      <c r="Q17" s="74">
        <f t="shared" si="6"/>
        <v>0</v>
      </c>
    </row>
    <row r="18" spans="1:17" s="69" customFormat="1" ht="14.25" x14ac:dyDescent="0.2">
      <c r="A18" s="75">
        <v>10</v>
      </c>
      <c r="B18" s="74" t="s">
        <v>27</v>
      </c>
      <c r="C18" s="74">
        <v>9</v>
      </c>
      <c r="D18" s="74">
        <v>22</v>
      </c>
      <c r="E18" s="74">
        <v>61</v>
      </c>
      <c r="F18" s="74">
        <v>73</v>
      </c>
      <c r="G18" s="76">
        <f t="shared" si="4"/>
        <v>165</v>
      </c>
      <c r="H18" s="74">
        <v>9</v>
      </c>
      <c r="I18" s="74">
        <v>22</v>
      </c>
      <c r="J18" s="74">
        <v>61</v>
      </c>
      <c r="K18" s="74">
        <v>73</v>
      </c>
      <c r="L18" s="76">
        <f>SUM(H18:K18)</f>
        <v>165</v>
      </c>
      <c r="M18" s="74">
        <f>C18-H18</f>
        <v>0</v>
      </c>
      <c r="N18" s="74">
        <f>D18-I18</f>
        <v>0</v>
      </c>
      <c r="O18" s="74">
        <f>E18-J18</f>
        <v>0</v>
      </c>
      <c r="P18" s="74">
        <f>F18-K18</f>
        <v>0</v>
      </c>
      <c r="Q18" s="74">
        <f>G18-L18</f>
        <v>0</v>
      </c>
    </row>
    <row r="19" spans="1:17" s="69" customFormat="1" ht="14.25" x14ac:dyDescent="0.2">
      <c r="A19" s="75">
        <v>11</v>
      </c>
      <c r="B19" s="74" t="s">
        <v>28</v>
      </c>
      <c r="C19" s="77">
        <v>1</v>
      </c>
      <c r="D19" s="74">
        <v>1</v>
      </c>
      <c r="E19" s="74">
        <v>4</v>
      </c>
      <c r="F19" s="74">
        <v>7</v>
      </c>
      <c r="G19" s="76">
        <f t="shared" si="4"/>
        <v>13</v>
      </c>
      <c r="H19" s="77">
        <v>0</v>
      </c>
      <c r="I19" s="74">
        <v>1</v>
      </c>
      <c r="J19" s="74">
        <v>5</v>
      </c>
      <c r="K19" s="74">
        <v>7</v>
      </c>
      <c r="L19" s="76">
        <f t="shared" si="5"/>
        <v>13</v>
      </c>
      <c r="M19" s="74">
        <f t="shared" si="6"/>
        <v>1</v>
      </c>
      <c r="N19" s="74">
        <f t="shared" si="6"/>
        <v>0</v>
      </c>
      <c r="O19" s="74">
        <f t="shared" si="6"/>
        <v>-1</v>
      </c>
      <c r="P19" s="74">
        <f t="shared" si="6"/>
        <v>0</v>
      </c>
      <c r="Q19" s="74">
        <f t="shared" si="6"/>
        <v>0</v>
      </c>
    </row>
    <row r="20" spans="1:17" s="69" customFormat="1" ht="14.25" x14ac:dyDescent="0.2">
      <c r="A20" s="75">
        <v>12</v>
      </c>
      <c r="B20" s="74" t="s">
        <v>29</v>
      </c>
      <c r="C20" s="77">
        <v>8</v>
      </c>
      <c r="D20" s="77">
        <v>10</v>
      </c>
      <c r="E20" s="77">
        <v>20</v>
      </c>
      <c r="F20" s="74">
        <v>25</v>
      </c>
      <c r="G20" s="76">
        <f>SUM(C20:F20)</f>
        <v>63</v>
      </c>
      <c r="H20" s="77">
        <v>8</v>
      </c>
      <c r="I20" s="77">
        <v>10</v>
      </c>
      <c r="J20" s="77">
        <v>20</v>
      </c>
      <c r="K20" s="74">
        <v>25</v>
      </c>
      <c r="L20" s="76">
        <f>SUM(H20:K20)</f>
        <v>63</v>
      </c>
      <c r="M20" s="74">
        <f t="shared" si="6"/>
        <v>0</v>
      </c>
      <c r="N20" s="74">
        <f t="shared" si="6"/>
        <v>0</v>
      </c>
      <c r="O20" s="74">
        <f t="shared" si="6"/>
        <v>0</v>
      </c>
      <c r="P20" s="74">
        <f t="shared" si="6"/>
        <v>0</v>
      </c>
      <c r="Q20" s="74">
        <f t="shared" si="6"/>
        <v>0</v>
      </c>
    </row>
    <row r="21" spans="1:17" s="70" customFormat="1" x14ac:dyDescent="0.25">
      <c r="A21" s="71"/>
      <c r="B21" s="73" t="s">
        <v>30</v>
      </c>
      <c r="C21" s="10">
        <f t="shared" ref="C21:L21" si="7">SUM(C13:C20)</f>
        <v>154</v>
      </c>
      <c r="D21" s="10">
        <f t="shared" si="7"/>
        <v>206</v>
      </c>
      <c r="E21" s="10">
        <f t="shared" si="7"/>
        <v>275</v>
      </c>
      <c r="F21" s="10">
        <f t="shared" si="7"/>
        <v>320</v>
      </c>
      <c r="G21" s="10">
        <f t="shared" si="7"/>
        <v>955</v>
      </c>
      <c r="H21" s="10">
        <f t="shared" si="7"/>
        <v>154</v>
      </c>
      <c r="I21" s="10">
        <f t="shared" si="7"/>
        <v>193</v>
      </c>
      <c r="J21" s="10">
        <f t="shared" si="7"/>
        <v>276</v>
      </c>
      <c r="K21" s="10">
        <f t="shared" si="7"/>
        <v>323</v>
      </c>
      <c r="L21" s="10">
        <f t="shared" si="7"/>
        <v>946</v>
      </c>
      <c r="M21" s="73">
        <f t="shared" si="6"/>
        <v>0</v>
      </c>
      <c r="N21" s="73">
        <f t="shared" si="6"/>
        <v>13</v>
      </c>
      <c r="O21" s="73">
        <f t="shared" si="6"/>
        <v>-1</v>
      </c>
      <c r="P21" s="73">
        <f t="shared" si="6"/>
        <v>-3</v>
      </c>
      <c r="Q21" s="73">
        <f t="shared" si="6"/>
        <v>9</v>
      </c>
    </row>
    <row r="22" spans="1:17" s="69" customFormat="1" x14ac:dyDescent="0.25">
      <c r="A22" s="71" t="s">
        <v>31</v>
      </c>
      <c r="B22" s="73" t="s">
        <v>32</v>
      </c>
      <c r="C22" s="74"/>
      <c r="D22" s="74"/>
      <c r="E22" s="74"/>
      <c r="F22" s="74"/>
      <c r="G22" s="76"/>
      <c r="H22" s="74"/>
      <c r="I22" s="74"/>
      <c r="J22" s="74"/>
      <c r="K22" s="74"/>
      <c r="L22" s="76"/>
      <c r="M22" s="74"/>
      <c r="N22" s="74"/>
      <c r="O22" s="74"/>
      <c r="P22" s="74"/>
      <c r="Q22" s="74"/>
    </row>
    <row r="23" spans="1:17" s="69" customFormat="1" ht="14.25" x14ac:dyDescent="0.2">
      <c r="A23" s="75">
        <v>13</v>
      </c>
      <c r="B23" s="74" t="s">
        <v>33</v>
      </c>
      <c r="C23" s="74">
        <v>7</v>
      </c>
      <c r="D23" s="74">
        <v>31</v>
      </c>
      <c r="E23" s="74">
        <v>27</v>
      </c>
      <c r="F23" s="74">
        <v>21</v>
      </c>
      <c r="G23" s="76">
        <f>C23+D23+E23+F23</f>
        <v>86</v>
      </c>
      <c r="H23" s="74">
        <v>7</v>
      </c>
      <c r="I23" s="74">
        <v>31</v>
      </c>
      <c r="J23" s="74">
        <v>27</v>
      </c>
      <c r="K23" s="74">
        <v>21</v>
      </c>
      <c r="L23" s="76">
        <f>H23+I23+J23+K23</f>
        <v>86</v>
      </c>
      <c r="M23" s="74">
        <f t="shared" ref="M23:Q44" si="8">C23-H23</f>
        <v>0</v>
      </c>
      <c r="N23" s="74">
        <f t="shared" si="8"/>
        <v>0</v>
      </c>
      <c r="O23" s="74">
        <f t="shared" si="8"/>
        <v>0</v>
      </c>
      <c r="P23" s="74">
        <f t="shared" si="8"/>
        <v>0</v>
      </c>
      <c r="Q23" s="74">
        <f t="shared" si="8"/>
        <v>0</v>
      </c>
    </row>
    <row r="24" spans="1:17" s="69" customFormat="1" ht="14.25" x14ac:dyDescent="0.2">
      <c r="A24" s="75">
        <v>14</v>
      </c>
      <c r="B24" s="74" t="s">
        <v>34</v>
      </c>
      <c r="C24" s="77">
        <v>187</v>
      </c>
      <c r="D24" s="77">
        <v>154</v>
      </c>
      <c r="E24" s="77">
        <v>105</v>
      </c>
      <c r="F24" s="77">
        <v>92</v>
      </c>
      <c r="G24" s="76">
        <f>C24+D24+E24+F24</f>
        <v>538</v>
      </c>
      <c r="H24" s="77">
        <v>181</v>
      </c>
      <c r="I24" s="77">
        <v>154</v>
      </c>
      <c r="J24" s="77">
        <v>104</v>
      </c>
      <c r="K24" s="77">
        <v>88</v>
      </c>
      <c r="L24" s="76">
        <f>H24+I24+J24+K24</f>
        <v>527</v>
      </c>
      <c r="M24" s="74">
        <f t="shared" si="8"/>
        <v>6</v>
      </c>
      <c r="N24" s="74">
        <f t="shared" si="8"/>
        <v>0</v>
      </c>
      <c r="O24" s="74">
        <f t="shared" si="8"/>
        <v>1</v>
      </c>
      <c r="P24" s="74">
        <f t="shared" si="8"/>
        <v>4</v>
      </c>
      <c r="Q24" s="74">
        <f t="shared" si="8"/>
        <v>11</v>
      </c>
    </row>
    <row r="25" spans="1:17" s="69" customFormat="1" ht="14.25" x14ac:dyDescent="0.2">
      <c r="A25" s="75">
        <v>15</v>
      </c>
      <c r="B25" s="74" t="s">
        <v>35</v>
      </c>
      <c r="C25" s="77">
        <v>43</v>
      </c>
      <c r="D25" s="77">
        <v>32</v>
      </c>
      <c r="E25" s="77">
        <v>38</v>
      </c>
      <c r="F25" s="77">
        <v>67</v>
      </c>
      <c r="G25" s="76">
        <f>C25+D25+E25+F25</f>
        <v>180</v>
      </c>
      <c r="H25" s="77">
        <v>43</v>
      </c>
      <c r="I25" s="77">
        <v>32</v>
      </c>
      <c r="J25" s="77">
        <v>38</v>
      </c>
      <c r="K25" s="77">
        <v>67</v>
      </c>
      <c r="L25" s="76">
        <f>H25+I25+J25+K25</f>
        <v>180</v>
      </c>
      <c r="M25" s="74">
        <f>C25-H25</f>
        <v>0</v>
      </c>
      <c r="N25" s="74">
        <f>D25-I25</f>
        <v>0</v>
      </c>
      <c r="O25" s="74">
        <f>E25-J25</f>
        <v>0</v>
      </c>
      <c r="P25" s="74">
        <f>F25-K25</f>
        <v>0</v>
      </c>
      <c r="Q25" s="74">
        <f>G25-L25</f>
        <v>0</v>
      </c>
    </row>
    <row r="26" spans="1:17" s="69" customFormat="1" ht="14.25" x14ac:dyDescent="0.2">
      <c r="A26" s="75">
        <v>16</v>
      </c>
      <c r="B26" s="74" t="s">
        <v>36</v>
      </c>
      <c r="C26" s="74">
        <v>4</v>
      </c>
      <c r="D26" s="77">
        <v>0</v>
      </c>
      <c r="E26" s="77">
        <v>7</v>
      </c>
      <c r="F26" s="74">
        <v>6</v>
      </c>
      <c r="G26" s="76">
        <f>SUM(C26:F26)</f>
        <v>17</v>
      </c>
      <c r="H26" s="74">
        <v>4</v>
      </c>
      <c r="I26" s="77">
        <v>0</v>
      </c>
      <c r="J26" s="77">
        <v>7</v>
      </c>
      <c r="K26" s="74">
        <v>6</v>
      </c>
      <c r="L26" s="76">
        <f>SUM(H26:K26)</f>
        <v>17</v>
      </c>
      <c r="M26" s="74">
        <f t="shared" si="8"/>
        <v>0</v>
      </c>
      <c r="N26" s="74">
        <f t="shared" si="8"/>
        <v>0</v>
      </c>
      <c r="O26" s="74">
        <f t="shared" si="8"/>
        <v>0</v>
      </c>
      <c r="P26" s="74">
        <f t="shared" si="8"/>
        <v>0</v>
      </c>
      <c r="Q26" s="74">
        <f t="shared" si="8"/>
        <v>0</v>
      </c>
    </row>
    <row r="27" spans="1:17" s="69" customFormat="1" ht="14.25" x14ac:dyDescent="0.2">
      <c r="A27" s="75">
        <v>17</v>
      </c>
      <c r="B27" s="74" t="s">
        <v>37</v>
      </c>
      <c r="C27" s="77">
        <v>0</v>
      </c>
      <c r="D27" s="77">
        <v>6</v>
      </c>
      <c r="E27" s="74">
        <v>10</v>
      </c>
      <c r="F27" s="74">
        <v>25</v>
      </c>
      <c r="G27" s="76">
        <f t="shared" ref="G27:G43" si="9">SUM(C27:F27)</f>
        <v>41</v>
      </c>
      <c r="H27" s="77">
        <v>0</v>
      </c>
      <c r="I27" s="77">
        <v>6</v>
      </c>
      <c r="J27" s="74">
        <v>10</v>
      </c>
      <c r="K27" s="74">
        <v>25</v>
      </c>
      <c r="L27" s="76">
        <f t="shared" ref="L27:L43" si="10">SUM(H27:K27)</f>
        <v>41</v>
      </c>
      <c r="M27" s="74">
        <f t="shared" si="8"/>
        <v>0</v>
      </c>
      <c r="N27" s="74">
        <f t="shared" si="8"/>
        <v>0</v>
      </c>
      <c r="O27" s="74">
        <f t="shared" si="8"/>
        <v>0</v>
      </c>
      <c r="P27" s="74">
        <f t="shared" si="8"/>
        <v>0</v>
      </c>
      <c r="Q27" s="74">
        <f t="shared" si="8"/>
        <v>0</v>
      </c>
    </row>
    <row r="28" spans="1:17" s="69" customFormat="1" ht="14.25" x14ac:dyDescent="0.2">
      <c r="A28" s="75">
        <v>18</v>
      </c>
      <c r="B28" s="74" t="s">
        <v>38</v>
      </c>
      <c r="C28" s="74">
        <v>0</v>
      </c>
      <c r="D28" s="77">
        <v>0</v>
      </c>
      <c r="E28" s="74">
        <v>3</v>
      </c>
      <c r="F28" s="74">
        <v>9</v>
      </c>
      <c r="G28" s="76">
        <f t="shared" si="9"/>
        <v>12</v>
      </c>
      <c r="H28" s="74">
        <v>0</v>
      </c>
      <c r="I28" s="77">
        <v>1</v>
      </c>
      <c r="J28" s="74">
        <v>2</v>
      </c>
      <c r="K28" s="74">
        <v>9</v>
      </c>
      <c r="L28" s="76">
        <f t="shared" si="10"/>
        <v>12</v>
      </c>
      <c r="M28" s="74">
        <f t="shared" si="8"/>
        <v>0</v>
      </c>
      <c r="N28" s="74">
        <f t="shared" si="8"/>
        <v>-1</v>
      </c>
      <c r="O28" s="74">
        <f t="shared" si="8"/>
        <v>1</v>
      </c>
      <c r="P28" s="74">
        <f t="shared" si="8"/>
        <v>0</v>
      </c>
      <c r="Q28" s="74">
        <f t="shared" si="8"/>
        <v>0</v>
      </c>
    </row>
    <row r="29" spans="1:17" s="69" customFormat="1" ht="14.25" x14ac:dyDescent="0.2">
      <c r="A29" s="75">
        <v>19</v>
      </c>
      <c r="B29" s="74" t="s">
        <v>39</v>
      </c>
      <c r="C29" s="77">
        <v>21</v>
      </c>
      <c r="D29" s="74">
        <v>35</v>
      </c>
      <c r="E29" s="74">
        <v>23</v>
      </c>
      <c r="F29" s="74">
        <v>21</v>
      </c>
      <c r="G29" s="76">
        <f t="shared" si="9"/>
        <v>100</v>
      </c>
      <c r="H29" s="77">
        <v>21</v>
      </c>
      <c r="I29" s="74">
        <v>35</v>
      </c>
      <c r="J29" s="74">
        <v>23</v>
      </c>
      <c r="K29" s="74">
        <v>21</v>
      </c>
      <c r="L29" s="76">
        <f t="shared" si="10"/>
        <v>100</v>
      </c>
      <c r="M29" s="74">
        <f t="shared" si="8"/>
        <v>0</v>
      </c>
      <c r="N29" s="74">
        <f t="shared" si="8"/>
        <v>0</v>
      </c>
      <c r="O29" s="74">
        <f t="shared" si="8"/>
        <v>0</v>
      </c>
      <c r="P29" s="74">
        <f t="shared" si="8"/>
        <v>0</v>
      </c>
      <c r="Q29" s="74">
        <f t="shared" si="8"/>
        <v>0</v>
      </c>
    </row>
    <row r="30" spans="1:17" s="69" customFormat="1" ht="14.25" x14ac:dyDescent="0.2">
      <c r="A30" s="75">
        <v>20</v>
      </c>
      <c r="B30" s="74" t="s">
        <v>40</v>
      </c>
      <c r="C30" s="77">
        <v>0</v>
      </c>
      <c r="D30" s="77">
        <v>0</v>
      </c>
      <c r="E30" s="77">
        <v>2</v>
      </c>
      <c r="F30" s="74">
        <v>6</v>
      </c>
      <c r="G30" s="76">
        <f t="shared" si="9"/>
        <v>8</v>
      </c>
      <c r="H30" s="77">
        <v>0</v>
      </c>
      <c r="I30" s="77">
        <v>0</v>
      </c>
      <c r="J30" s="77">
        <v>2</v>
      </c>
      <c r="K30" s="74">
        <v>6</v>
      </c>
      <c r="L30" s="76">
        <f t="shared" si="10"/>
        <v>8</v>
      </c>
      <c r="M30" s="74">
        <f t="shared" si="8"/>
        <v>0</v>
      </c>
      <c r="N30" s="74">
        <f t="shared" si="8"/>
        <v>0</v>
      </c>
      <c r="O30" s="74">
        <f t="shared" si="8"/>
        <v>0</v>
      </c>
      <c r="P30" s="74">
        <f t="shared" si="8"/>
        <v>0</v>
      </c>
      <c r="Q30" s="74">
        <f t="shared" si="8"/>
        <v>0</v>
      </c>
    </row>
    <row r="31" spans="1:17" s="69" customFormat="1" ht="14.25" x14ac:dyDescent="0.2">
      <c r="A31" s="75">
        <v>21</v>
      </c>
      <c r="B31" s="74" t="s">
        <v>41</v>
      </c>
      <c r="C31" s="77">
        <v>0</v>
      </c>
      <c r="D31" s="74">
        <v>14</v>
      </c>
      <c r="E31" s="74">
        <v>14</v>
      </c>
      <c r="F31" s="74">
        <v>24</v>
      </c>
      <c r="G31" s="76">
        <f t="shared" si="9"/>
        <v>52</v>
      </c>
      <c r="H31" s="77">
        <v>0</v>
      </c>
      <c r="I31" s="74">
        <v>15</v>
      </c>
      <c r="J31" s="74">
        <v>14</v>
      </c>
      <c r="K31" s="74">
        <v>24</v>
      </c>
      <c r="L31" s="76">
        <f t="shared" si="10"/>
        <v>53</v>
      </c>
      <c r="M31" s="74">
        <f t="shared" si="8"/>
        <v>0</v>
      </c>
      <c r="N31" s="74">
        <f t="shared" si="8"/>
        <v>-1</v>
      </c>
      <c r="O31" s="74">
        <f t="shared" si="8"/>
        <v>0</v>
      </c>
      <c r="P31" s="74">
        <f t="shared" si="8"/>
        <v>0</v>
      </c>
      <c r="Q31" s="74">
        <f t="shared" si="8"/>
        <v>-1</v>
      </c>
    </row>
    <row r="32" spans="1:17" s="69" customFormat="1" ht="14.25" x14ac:dyDescent="0.2">
      <c r="A32" s="75">
        <v>22</v>
      </c>
      <c r="B32" s="74" t="s">
        <v>42</v>
      </c>
      <c r="C32" s="77">
        <v>3</v>
      </c>
      <c r="D32" s="74">
        <v>6</v>
      </c>
      <c r="E32" s="74">
        <v>29</v>
      </c>
      <c r="F32" s="74">
        <v>24</v>
      </c>
      <c r="G32" s="76">
        <f t="shared" si="9"/>
        <v>62</v>
      </c>
      <c r="H32" s="77">
        <v>3</v>
      </c>
      <c r="I32" s="74">
        <v>11</v>
      </c>
      <c r="J32" s="74">
        <v>21</v>
      </c>
      <c r="K32" s="74">
        <v>26</v>
      </c>
      <c r="L32" s="76">
        <f t="shared" si="10"/>
        <v>61</v>
      </c>
      <c r="M32" s="74">
        <f t="shared" si="8"/>
        <v>0</v>
      </c>
      <c r="N32" s="74">
        <f t="shared" si="8"/>
        <v>-5</v>
      </c>
      <c r="O32" s="74">
        <f t="shared" si="8"/>
        <v>8</v>
      </c>
      <c r="P32" s="74">
        <f t="shared" si="8"/>
        <v>-2</v>
      </c>
      <c r="Q32" s="74">
        <f t="shared" si="8"/>
        <v>1</v>
      </c>
    </row>
    <row r="33" spans="1:17" s="69" customFormat="1" ht="14.25" x14ac:dyDescent="0.2">
      <c r="A33" s="75">
        <v>23</v>
      </c>
      <c r="B33" s="74" t="s">
        <v>43</v>
      </c>
      <c r="C33" s="74">
        <v>3</v>
      </c>
      <c r="D33" s="74">
        <v>12</v>
      </c>
      <c r="E33" s="74">
        <v>5</v>
      </c>
      <c r="F33" s="74">
        <v>23</v>
      </c>
      <c r="G33" s="76">
        <f t="shared" si="9"/>
        <v>43</v>
      </c>
      <c r="H33" s="74">
        <v>3</v>
      </c>
      <c r="I33" s="74">
        <v>12</v>
      </c>
      <c r="J33" s="74">
        <v>5</v>
      </c>
      <c r="K33" s="74">
        <v>18</v>
      </c>
      <c r="L33" s="76">
        <f t="shared" si="10"/>
        <v>38</v>
      </c>
      <c r="M33" s="74">
        <f t="shared" si="8"/>
        <v>0</v>
      </c>
      <c r="N33" s="74">
        <f t="shared" si="8"/>
        <v>0</v>
      </c>
      <c r="O33" s="74">
        <f t="shared" si="8"/>
        <v>0</v>
      </c>
      <c r="P33" s="74">
        <f t="shared" si="8"/>
        <v>5</v>
      </c>
      <c r="Q33" s="74">
        <f t="shared" si="8"/>
        <v>5</v>
      </c>
    </row>
    <row r="34" spans="1:17" s="69" customFormat="1" ht="14.25" x14ac:dyDescent="0.2">
      <c r="A34" s="75">
        <v>24</v>
      </c>
      <c r="B34" s="74" t="s">
        <v>44</v>
      </c>
      <c r="C34" s="77">
        <v>1</v>
      </c>
      <c r="D34" s="74">
        <v>8</v>
      </c>
      <c r="E34" s="74">
        <v>14</v>
      </c>
      <c r="F34" s="74">
        <v>22</v>
      </c>
      <c r="G34" s="76">
        <f t="shared" si="9"/>
        <v>45</v>
      </c>
      <c r="H34" s="77">
        <v>1</v>
      </c>
      <c r="I34" s="74">
        <v>8</v>
      </c>
      <c r="J34" s="74">
        <v>14</v>
      </c>
      <c r="K34" s="74">
        <v>23</v>
      </c>
      <c r="L34" s="76">
        <f t="shared" si="10"/>
        <v>46</v>
      </c>
      <c r="M34" s="74">
        <f t="shared" si="8"/>
        <v>0</v>
      </c>
      <c r="N34" s="74">
        <f t="shared" si="8"/>
        <v>0</v>
      </c>
      <c r="O34" s="74">
        <f t="shared" si="8"/>
        <v>0</v>
      </c>
      <c r="P34" s="74">
        <f t="shared" si="8"/>
        <v>-1</v>
      </c>
      <c r="Q34" s="74">
        <f t="shared" si="8"/>
        <v>-1</v>
      </c>
    </row>
    <row r="35" spans="1:17" s="69" customFormat="1" ht="14.25" x14ac:dyDescent="0.2">
      <c r="A35" s="75">
        <v>25</v>
      </c>
      <c r="B35" s="74" t="s">
        <v>45</v>
      </c>
      <c r="C35" s="77">
        <v>0</v>
      </c>
      <c r="D35" s="74">
        <v>13</v>
      </c>
      <c r="E35" s="74">
        <v>5</v>
      </c>
      <c r="F35" s="74">
        <v>2</v>
      </c>
      <c r="G35" s="76">
        <f t="shared" si="9"/>
        <v>20</v>
      </c>
      <c r="H35" s="77">
        <v>0</v>
      </c>
      <c r="I35" s="74">
        <v>13</v>
      </c>
      <c r="J35" s="74">
        <v>5</v>
      </c>
      <c r="K35" s="74">
        <v>2</v>
      </c>
      <c r="L35" s="76">
        <f t="shared" si="10"/>
        <v>20</v>
      </c>
      <c r="M35" s="74">
        <f t="shared" si="8"/>
        <v>0</v>
      </c>
      <c r="N35" s="74">
        <f t="shared" si="8"/>
        <v>0</v>
      </c>
      <c r="O35" s="74">
        <f t="shared" si="8"/>
        <v>0</v>
      </c>
      <c r="P35" s="74">
        <f t="shared" si="8"/>
        <v>0</v>
      </c>
      <c r="Q35" s="74">
        <f t="shared" si="8"/>
        <v>0</v>
      </c>
    </row>
    <row r="36" spans="1:17" s="69" customFormat="1" ht="14.25" x14ac:dyDescent="0.2">
      <c r="A36" s="75">
        <v>26</v>
      </c>
      <c r="B36" s="74" t="s">
        <v>46</v>
      </c>
      <c r="C36" s="77">
        <v>1</v>
      </c>
      <c r="D36" s="77">
        <v>8</v>
      </c>
      <c r="E36" s="77">
        <v>21</v>
      </c>
      <c r="F36" s="74">
        <v>43</v>
      </c>
      <c r="G36" s="76">
        <f t="shared" si="9"/>
        <v>73</v>
      </c>
      <c r="H36" s="77">
        <v>1</v>
      </c>
      <c r="I36" s="77">
        <v>8</v>
      </c>
      <c r="J36" s="77">
        <v>62</v>
      </c>
      <c r="K36" s="74">
        <v>2</v>
      </c>
      <c r="L36" s="76">
        <f t="shared" si="10"/>
        <v>73</v>
      </c>
      <c r="M36" s="74">
        <f t="shared" si="8"/>
        <v>0</v>
      </c>
      <c r="N36" s="74">
        <f t="shared" si="8"/>
        <v>0</v>
      </c>
      <c r="O36" s="74">
        <f t="shared" si="8"/>
        <v>-41</v>
      </c>
      <c r="P36" s="74">
        <f t="shared" si="8"/>
        <v>41</v>
      </c>
      <c r="Q36" s="74">
        <f t="shared" si="8"/>
        <v>0</v>
      </c>
    </row>
    <row r="37" spans="1:17" s="69" customFormat="1" x14ac:dyDescent="0.25">
      <c r="A37" s="75">
        <v>27</v>
      </c>
      <c r="B37" s="74" t="s">
        <v>47</v>
      </c>
      <c r="C37" s="77">
        <v>19</v>
      </c>
      <c r="D37" s="77">
        <v>70</v>
      </c>
      <c r="E37" s="77">
        <v>54</v>
      </c>
      <c r="F37" s="74">
        <v>163</v>
      </c>
      <c r="G37" s="76">
        <f t="shared" si="9"/>
        <v>306</v>
      </c>
      <c r="H37" s="77">
        <v>18</v>
      </c>
      <c r="I37" s="77">
        <v>68</v>
      </c>
      <c r="J37" s="77">
        <v>50</v>
      </c>
      <c r="K37" s="74">
        <v>163</v>
      </c>
      <c r="L37" s="10">
        <f t="shared" si="10"/>
        <v>299</v>
      </c>
      <c r="M37" s="74">
        <f t="shared" si="8"/>
        <v>1</v>
      </c>
      <c r="N37" s="74">
        <f t="shared" si="8"/>
        <v>2</v>
      </c>
      <c r="O37" s="74">
        <f t="shared" si="8"/>
        <v>4</v>
      </c>
      <c r="P37" s="74">
        <f t="shared" si="8"/>
        <v>0</v>
      </c>
      <c r="Q37" s="74">
        <f t="shared" si="8"/>
        <v>7</v>
      </c>
    </row>
    <row r="38" spans="1:17" s="69" customFormat="1" ht="14.25" x14ac:dyDescent="0.2">
      <c r="A38" s="75">
        <v>28</v>
      </c>
      <c r="B38" s="74" t="s">
        <v>48</v>
      </c>
      <c r="C38" s="77">
        <v>14</v>
      </c>
      <c r="D38" s="77">
        <v>76</v>
      </c>
      <c r="E38" s="77">
        <v>63</v>
      </c>
      <c r="F38" s="74">
        <v>133</v>
      </c>
      <c r="G38" s="76">
        <f t="shared" si="9"/>
        <v>286</v>
      </c>
      <c r="H38" s="77">
        <v>14</v>
      </c>
      <c r="I38" s="77">
        <v>76</v>
      </c>
      <c r="J38" s="77">
        <v>63</v>
      </c>
      <c r="K38" s="74">
        <v>133</v>
      </c>
      <c r="L38" s="76">
        <f t="shared" si="10"/>
        <v>286</v>
      </c>
      <c r="M38" s="74">
        <f t="shared" si="8"/>
        <v>0</v>
      </c>
      <c r="N38" s="74">
        <f t="shared" si="8"/>
        <v>0</v>
      </c>
      <c r="O38" s="74">
        <f t="shared" si="8"/>
        <v>0</v>
      </c>
      <c r="P38" s="74">
        <f t="shared" si="8"/>
        <v>0</v>
      </c>
      <c r="Q38" s="74">
        <f t="shared" si="8"/>
        <v>0</v>
      </c>
    </row>
    <row r="39" spans="1:17" s="69" customFormat="1" ht="14.25" x14ac:dyDescent="0.2">
      <c r="A39" s="75">
        <v>29</v>
      </c>
      <c r="B39" s="74" t="s">
        <v>49</v>
      </c>
      <c r="C39" s="77">
        <v>41</v>
      </c>
      <c r="D39" s="77">
        <v>88</v>
      </c>
      <c r="E39" s="77">
        <v>46</v>
      </c>
      <c r="F39" s="74">
        <v>162</v>
      </c>
      <c r="G39" s="76">
        <f t="shared" si="9"/>
        <v>337</v>
      </c>
      <c r="H39" s="77">
        <v>44</v>
      </c>
      <c r="I39" s="77">
        <v>78</v>
      </c>
      <c r="J39" s="77">
        <v>53</v>
      </c>
      <c r="K39" s="74">
        <v>159</v>
      </c>
      <c r="L39" s="76">
        <f t="shared" si="10"/>
        <v>334</v>
      </c>
      <c r="M39" s="74">
        <f t="shared" si="8"/>
        <v>-3</v>
      </c>
      <c r="N39" s="74">
        <f t="shared" si="8"/>
        <v>10</v>
      </c>
      <c r="O39" s="74">
        <f t="shared" si="8"/>
        <v>-7</v>
      </c>
      <c r="P39" s="74">
        <f t="shared" si="8"/>
        <v>3</v>
      </c>
      <c r="Q39" s="74">
        <f t="shared" si="8"/>
        <v>3</v>
      </c>
    </row>
    <row r="40" spans="1:17" s="69" customFormat="1" ht="14.25" x14ac:dyDescent="0.2">
      <c r="A40" s="75">
        <v>30</v>
      </c>
      <c r="B40" s="74" t="s">
        <v>50</v>
      </c>
      <c r="C40" s="77">
        <v>11</v>
      </c>
      <c r="D40" s="77">
        <v>15</v>
      </c>
      <c r="E40" s="77">
        <v>12</v>
      </c>
      <c r="F40" s="74">
        <v>34</v>
      </c>
      <c r="G40" s="76">
        <f t="shared" si="9"/>
        <v>72</v>
      </c>
      <c r="H40" s="77">
        <v>16</v>
      </c>
      <c r="I40" s="77">
        <v>15</v>
      </c>
      <c r="J40" s="77">
        <v>12</v>
      </c>
      <c r="K40" s="74">
        <v>34</v>
      </c>
      <c r="L40" s="76">
        <f t="shared" si="10"/>
        <v>77</v>
      </c>
      <c r="M40" s="74">
        <f t="shared" si="8"/>
        <v>-5</v>
      </c>
      <c r="N40" s="74">
        <f t="shared" si="8"/>
        <v>0</v>
      </c>
      <c r="O40" s="74">
        <f t="shared" si="8"/>
        <v>0</v>
      </c>
      <c r="P40" s="74">
        <f t="shared" si="8"/>
        <v>0</v>
      </c>
      <c r="Q40" s="74">
        <f t="shared" si="8"/>
        <v>-5</v>
      </c>
    </row>
    <row r="41" spans="1:17" s="69" customFormat="1" ht="14.25" x14ac:dyDescent="0.2">
      <c r="A41" s="75">
        <v>31</v>
      </c>
      <c r="B41" s="74" t="s">
        <v>51</v>
      </c>
      <c r="C41" s="77">
        <v>4</v>
      </c>
      <c r="D41" s="77">
        <v>48</v>
      </c>
      <c r="E41" s="77">
        <v>43</v>
      </c>
      <c r="F41" s="74">
        <v>27</v>
      </c>
      <c r="G41" s="76">
        <f t="shared" si="9"/>
        <v>122</v>
      </c>
      <c r="H41" s="77">
        <v>2</v>
      </c>
      <c r="I41" s="77">
        <v>38</v>
      </c>
      <c r="J41" s="77">
        <v>37</v>
      </c>
      <c r="K41" s="74">
        <v>28</v>
      </c>
      <c r="L41" s="76">
        <f t="shared" si="10"/>
        <v>105</v>
      </c>
      <c r="M41" s="74">
        <f t="shared" si="8"/>
        <v>2</v>
      </c>
      <c r="N41" s="74">
        <f t="shared" si="8"/>
        <v>10</v>
      </c>
      <c r="O41" s="74">
        <f t="shared" si="8"/>
        <v>6</v>
      </c>
      <c r="P41" s="74">
        <f t="shared" si="8"/>
        <v>-1</v>
      </c>
      <c r="Q41" s="74">
        <f t="shared" si="8"/>
        <v>17</v>
      </c>
    </row>
    <row r="42" spans="1:17" s="69" customFormat="1" ht="14.25" x14ac:dyDescent="0.2">
      <c r="A42" s="75">
        <v>32</v>
      </c>
      <c r="B42" s="74" t="s">
        <v>52</v>
      </c>
      <c r="C42" s="77">
        <v>4</v>
      </c>
      <c r="D42" s="77">
        <v>1</v>
      </c>
      <c r="E42" s="77">
        <v>11</v>
      </c>
      <c r="F42" s="74">
        <v>7</v>
      </c>
      <c r="G42" s="76">
        <f t="shared" si="9"/>
        <v>23</v>
      </c>
      <c r="H42" s="77">
        <v>4</v>
      </c>
      <c r="I42" s="77">
        <v>1</v>
      </c>
      <c r="J42" s="77">
        <v>10</v>
      </c>
      <c r="K42" s="74">
        <v>6</v>
      </c>
      <c r="L42" s="76">
        <f t="shared" si="10"/>
        <v>21</v>
      </c>
      <c r="M42" s="74">
        <f t="shared" si="8"/>
        <v>0</v>
      </c>
      <c r="N42" s="74">
        <f t="shared" si="8"/>
        <v>0</v>
      </c>
      <c r="O42" s="74">
        <f t="shared" si="8"/>
        <v>1</v>
      </c>
      <c r="P42" s="74">
        <f t="shared" si="8"/>
        <v>1</v>
      </c>
      <c r="Q42" s="74">
        <f t="shared" si="8"/>
        <v>2</v>
      </c>
    </row>
    <row r="43" spans="1:17" s="69" customFormat="1" ht="14.25" x14ac:dyDescent="0.2">
      <c r="A43" s="75">
        <v>33</v>
      </c>
      <c r="B43" s="74" t="s">
        <v>53</v>
      </c>
      <c r="C43" s="77">
        <v>8</v>
      </c>
      <c r="D43" s="77">
        <v>27</v>
      </c>
      <c r="E43" s="77">
        <v>15</v>
      </c>
      <c r="F43" s="74">
        <v>32</v>
      </c>
      <c r="G43" s="76">
        <f t="shared" si="9"/>
        <v>82</v>
      </c>
      <c r="H43" s="74">
        <v>8</v>
      </c>
      <c r="I43" s="74">
        <v>25</v>
      </c>
      <c r="J43" s="74">
        <v>14</v>
      </c>
      <c r="K43" s="74">
        <v>32</v>
      </c>
      <c r="L43" s="76">
        <f t="shared" si="10"/>
        <v>79</v>
      </c>
      <c r="M43" s="74">
        <f t="shared" si="8"/>
        <v>0</v>
      </c>
      <c r="N43" s="74">
        <f t="shared" si="8"/>
        <v>2</v>
      </c>
      <c r="O43" s="74">
        <f t="shared" si="8"/>
        <v>1</v>
      </c>
      <c r="P43" s="74">
        <f t="shared" si="8"/>
        <v>0</v>
      </c>
      <c r="Q43" s="74">
        <f t="shared" si="8"/>
        <v>3</v>
      </c>
    </row>
    <row r="44" spans="1:17" s="70" customFormat="1" x14ac:dyDescent="0.25">
      <c r="A44" s="71"/>
      <c r="B44" s="73" t="s">
        <v>54</v>
      </c>
      <c r="C44" s="10">
        <f t="shared" ref="C44:G44" si="11">SUM(C23:C43)</f>
        <v>371</v>
      </c>
      <c r="D44" s="10">
        <f t="shared" si="11"/>
        <v>644</v>
      </c>
      <c r="E44" s="10">
        <f t="shared" si="11"/>
        <v>547</v>
      </c>
      <c r="F44" s="10">
        <f t="shared" si="11"/>
        <v>943</v>
      </c>
      <c r="G44" s="10">
        <f t="shared" si="11"/>
        <v>2505</v>
      </c>
      <c r="H44" s="10">
        <f>SUM(H23:H43)</f>
        <v>370</v>
      </c>
      <c r="I44" s="10">
        <f>SUM(I23:I43)</f>
        <v>627</v>
      </c>
      <c r="J44" s="10">
        <f>SUM(J23:J43)</f>
        <v>573</v>
      </c>
      <c r="K44" s="10">
        <f>SUM(K23:K43)</f>
        <v>893</v>
      </c>
      <c r="L44" s="10">
        <f>SUM(L23:L43)</f>
        <v>2463</v>
      </c>
      <c r="M44" s="73">
        <f t="shared" si="8"/>
        <v>1</v>
      </c>
      <c r="N44" s="73">
        <f t="shared" si="8"/>
        <v>17</v>
      </c>
      <c r="O44" s="73">
        <f t="shared" si="8"/>
        <v>-26</v>
      </c>
      <c r="P44" s="73">
        <f t="shared" si="8"/>
        <v>50</v>
      </c>
      <c r="Q44" s="73">
        <f t="shared" si="8"/>
        <v>42</v>
      </c>
    </row>
    <row r="45" spans="1:17" s="69" customFormat="1" x14ac:dyDescent="0.25">
      <c r="A45" s="71"/>
      <c r="B45" s="73" t="s">
        <v>56</v>
      </c>
      <c r="C45" s="74" t="s">
        <v>138</v>
      </c>
      <c r="D45" s="74"/>
      <c r="E45" s="74"/>
      <c r="F45" s="74"/>
      <c r="G45" s="74"/>
      <c r="H45" s="74" t="s">
        <v>138</v>
      </c>
      <c r="I45" s="74"/>
      <c r="J45" s="74"/>
      <c r="K45" s="74"/>
      <c r="L45" s="74"/>
      <c r="M45" s="74"/>
      <c r="N45" s="74"/>
      <c r="O45" s="74"/>
      <c r="P45" s="74"/>
      <c r="Q45" s="74"/>
    </row>
    <row r="46" spans="1:17" s="69" customFormat="1" ht="14.25" x14ac:dyDescent="0.2">
      <c r="A46" s="75">
        <v>34</v>
      </c>
      <c r="B46" s="74" t="s">
        <v>57</v>
      </c>
      <c r="C46" s="74">
        <v>838</v>
      </c>
      <c r="D46" s="74">
        <v>150</v>
      </c>
      <c r="E46" s="74">
        <v>122</v>
      </c>
      <c r="F46" s="77">
        <v>32</v>
      </c>
      <c r="G46" s="76">
        <f>SUM(C46:F46)</f>
        <v>1142</v>
      </c>
      <c r="H46" s="74">
        <v>839</v>
      </c>
      <c r="I46" s="74">
        <v>153</v>
      </c>
      <c r="J46" s="74">
        <v>119</v>
      </c>
      <c r="K46" s="77">
        <v>31</v>
      </c>
      <c r="L46" s="76">
        <f>SUM(H46:K46)</f>
        <v>1142</v>
      </c>
      <c r="M46" s="74">
        <f t="shared" ref="M46:Q48" si="12">C46-H46</f>
        <v>-1</v>
      </c>
      <c r="N46" s="74">
        <f t="shared" si="12"/>
        <v>-3</v>
      </c>
      <c r="O46" s="74">
        <f t="shared" si="12"/>
        <v>3</v>
      </c>
      <c r="P46" s="74">
        <f t="shared" si="12"/>
        <v>1</v>
      </c>
      <c r="Q46" s="74">
        <f t="shared" si="12"/>
        <v>0</v>
      </c>
    </row>
    <row r="47" spans="1:17" s="69" customFormat="1" ht="14.25" x14ac:dyDescent="0.2">
      <c r="A47" s="75">
        <v>35</v>
      </c>
      <c r="B47" s="74" t="s">
        <v>58</v>
      </c>
      <c r="C47" s="74">
        <v>426</v>
      </c>
      <c r="D47" s="74">
        <v>138</v>
      </c>
      <c r="E47" s="74">
        <v>65</v>
      </c>
      <c r="F47" s="77">
        <v>0</v>
      </c>
      <c r="G47" s="76">
        <f>SUM(C47:F47)</f>
        <v>629</v>
      </c>
      <c r="H47" s="74">
        <v>428</v>
      </c>
      <c r="I47" s="74">
        <v>140</v>
      </c>
      <c r="J47" s="74">
        <v>65</v>
      </c>
      <c r="K47" s="77">
        <v>0</v>
      </c>
      <c r="L47" s="76">
        <f>SUM(H47:K47)</f>
        <v>633</v>
      </c>
      <c r="M47" s="74">
        <f t="shared" si="12"/>
        <v>-2</v>
      </c>
      <c r="N47" s="74">
        <f t="shared" si="12"/>
        <v>-2</v>
      </c>
      <c r="O47" s="74">
        <f t="shared" si="12"/>
        <v>0</v>
      </c>
      <c r="P47" s="74">
        <f t="shared" si="12"/>
        <v>0</v>
      </c>
      <c r="Q47" s="74">
        <f t="shared" si="12"/>
        <v>-4</v>
      </c>
    </row>
    <row r="48" spans="1:17" s="69" customFormat="1" x14ac:dyDescent="0.25">
      <c r="A48" s="75"/>
      <c r="B48" s="73" t="s">
        <v>59</v>
      </c>
      <c r="C48" s="76">
        <f t="shared" ref="C48:L48" si="13">SUM(C46:C47)</f>
        <v>1264</v>
      </c>
      <c r="D48" s="76">
        <f t="shared" si="13"/>
        <v>288</v>
      </c>
      <c r="E48" s="76">
        <f t="shared" si="13"/>
        <v>187</v>
      </c>
      <c r="F48" s="76">
        <f t="shared" si="13"/>
        <v>32</v>
      </c>
      <c r="G48" s="76">
        <f t="shared" si="13"/>
        <v>1771</v>
      </c>
      <c r="H48" s="76">
        <f t="shared" si="13"/>
        <v>1267</v>
      </c>
      <c r="I48" s="76">
        <f t="shared" si="13"/>
        <v>293</v>
      </c>
      <c r="J48" s="76">
        <f t="shared" si="13"/>
        <v>184</v>
      </c>
      <c r="K48" s="76">
        <f t="shared" si="13"/>
        <v>31</v>
      </c>
      <c r="L48" s="76">
        <f t="shared" si="13"/>
        <v>1775</v>
      </c>
      <c r="M48" s="74">
        <f t="shared" si="12"/>
        <v>-3</v>
      </c>
      <c r="N48" s="74">
        <f t="shared" si="12"/>
        <v>-5</v>
      </c>
      <c r="O48" s="74">
        <f t="shared" si="12"/>
        <v>3</v>
      </c>
      <c r="P48" s="74">
        <f t="shared" si="12"/>
        <v>1</v>
      </c>
      <c r="Q48" s="74">
        <f t="shared" si="12"/>
        <v>-4</v>
      </c>
    </row>
    <row r="49" spans="1:17" s="70" customFormat="1" x14ac:dyDescent="0.25">
      <c r="A49" s="73" t="s">
        <v>61</v>
      </c>
      <c r="B49" s="73"/>
      <c r="C49" s="10">
        <f t="shared" ref="C49:L49" si="14">SUM(C11,C21,C44,C48)</f>
        <v>3535</v>
      </c>
      <c r="D49" s="10">
        <f t="shared" si="14"/>
        <v>2328</v>
      </c>
      <c r="E49" s="10">
        <f t="shared" si="14"/>
        <v>2025</v>
      </c>
      <c r="F49" s="10">
        <f t="shared" si="14"/>
        <v>2262</v>
      </c>
      <c r="G49" s="10">
        <f t="shared" si="14"/>
        <v>10150</v>
      </c>
      <c r="H49" s="10">
        <f t="shared" si="14"/>
        <v>3559</v>
      </c>
      <c r="I49" s="10">
        <f t="shared" si="14"/>
        <v>2314</v>
      </c>
      <c r="J49" s="10">
        <f t="shared" si="14"/>
        <v>2054</v>
      </c>
      <c r="K49" s="10">
        <f t="shared" si="14"/>
        <v>2221</v>
      </c>
      <c r="L49" s="10">
        <f t="shared" si="14"/>
        <v>10148</v>
      </c>
      <c r="M49" s="73">
        <f>C49-H49</f>
        <v>-24</v>
      </c>
      <c r="N49" s="73">
        <f>D49-I49</f>
        <v>14</v>
      </c>
      <c r="O49" s="73">
        <f>E49-J49</f>
        <v>-29</v>
      </c>
      <c r="P49" s="73">
        <f>F49-K49</f>
        <v>41</v>
      </c>
      <c r="Q49" s="73">
        <f>G49-L49</f>
        <v>2</v>
      </c>
    </row>
    <row r="50" spans="1:17" s="70" customFormat="1" x14ac:dyDescent="0.25">
      <c r="A50" s="73" t="s">
        <v>140</v>
      </c>
      <c r="B50" s="73"/>
      <c r="C50" s="10">
        <f t="shared" ref="C50:L50" si="15">SUM(C11,,C21,C44)</f>
        <v>2271</v>
      </c>
      <c r="D50" s="10">
        <f t="shared" si="15"/>
        <v>2040</v>
      </c>
      <c r="E50" s="10">
        <f t="shared" si="15"/>
        <v>1838</v>
      </c>
      <c r="F50" s="10">
        <f t="shared" si="15"/>
        <v>2230</v>
      </c>
      <c r="G50" s="10">
        <f t="shared" si="15"/>
        <v>8379</v>
      </c>
      <c r="H50" s="10">
        <f t="shared" si="15"/>
        <v>2292</v>
      </c>
      <c r="I50" s="10">
        <f t="shared" si="15"/>
        <v>2021</v>
      </c>
      <c r="J50" s="10">
        <f t="shared" si="15"/>
        <v>1870</v>
      </c>
      <c r="K50" s="10">
        <f t="shared" si="15"/>
        <v>2190</v>
      </c>
      <c r="L50" s="10">
        <f t="shared" si="15"/>
        <v>8373</v>
      </c>
      <c r="M50" s="73">
        <f t="shared" ref="M50:Q68" si="16">C50-H50</f>
        <v>-21</v>
      </c>
      <c r="N50" s="73">
        <f t="shared" si="16"/>
        <v>19</v>
      </c>
      <c r="O50" s="73">
        <f t="shared" si="16"/>
        <v>-32</v>
      </c>
      <c r="P50" s="73">
        <f t="shared" si="16"/>
        <v>40</v>
      </c>
      <c r="Q50" s="73">
        <f t="shared" si="16"/>
        <v>6</v>
      </c>
    </row>
    <row r="51" spans="1:17" s="69" customFormat="1" x14ac:dyDescent="0.25">
      <c r="A51" s="71" t="s">
        <v>62</v>
      </c>
      <c r="B51" s="73" t="s">
        <v>63</v>
      </c>
      <c r="C51" s="74"/>
      <c r="D51" s="74"/>
      <c r="E51" s="74"/>
      <c r="F51" s="74"/>
      <c r="G51" s="76"/>
      <c r="H51" s="74"/>
      <c r="I51" s="74"/>
      <c r="J51" s="74"/>
      <c r="K51" s="74"/>
      <c r="L51" s="76"/>
      <c r="M51" s="74"/>
      <c r="N51" s="74"/>
      <c r="O51" s="74"/>
      <c r="P51" s="74"/>
      <c r="Q51" s="74"/>
    </row>
    <row r="52" spans="1:17" s="69" customFormat="1" ht="14.25" x14ac:dyDescent="0.2">
      <c r="A52" s="75">
        <v>36</v>
      </c>
      <c r="B52" s="74" t="s">
        <v>64</v>
      </c>
      <c r="C52" s="74">
        <v>178</v>
      </c>
      <c r="D52" s="77">
        <v>0</v>
      </c>
      <c r="E52" s="77">
        <v>24</v>
      </c>
      <c r="F52" s="77">
        <v>1</v>
      </c>
      <c r="G52" s="76">
        <f>SUM(C52:F52)</f>
        <v>203</v>
      </c>
      <c r="H52" s="74">
        <v>178</v>
      </c>
      <c r="I52" s="77">
        <v>0</v>
      </c>
      <c r="J52" s="77">
        <v>24</v>
      </c>
      <c r="K52" s="77">
        <v>1</v>
      </c>
      <c r="L52" s="76">
        <f>SUM(H52:K52)</f>
        <v>203</v>
      </c>
      <c r="M52" s="74">
        <f t="shared" si="16"/>
        <v>0</v>
      </c>
      <c r="N52" s="74">
        <f t="shared" si="16"/>
        <v>0</v>
      </c>
      <c r="O52" s="74">
        <f t="shared" si="16"/>
        <v>0</v>
      </c>
      <c r="P52" s="74">
        <f t="shared" si="16"/>
        <v>0</v>
      </c>
      <c r="Q52" s="74">
        <f t="shared" si="16"/>
        <v>0</v>
      </c>
    </row>
    <row r="53" spans="1:17" x14ac:dyDescent="0.2">
      <c r="A53" s="75">
        <v>37</v>
      </c>
      <c r="B53" s="74" t="s">
        <v>65</v>
      </c>
      <c r="C53" s="74">
        <v>455</v>
      </c>
      <c r="D53" s="74">
        <v>174</v>
      </c>
      <c r="E53" s="74">
        <v>177</v>
      </c>
      <c r="F53" s="74">
        <v>52</v>
      </c>
      <c r="G53" s="76">
        <f>SUM(C53:F53)</f>
        <v>858</v>
      </c>
      <c r="H53" s="74">
        <v>455</v>
      </c>
      <c r="I53" s="74">
        <v>174</v>
      </c>
      <c r="J53" s="74">
        <v>177</v>
      </c>
      <c r="K53" s="74">
        <v>52</v>
      </c>
      <c r="L53" s="76">
        <f>SUM(H53:K53)</f>
        <v>858</v>
      </c>
      <c r="M53" s="74">
        <f t="shared" si="16"/>
        <v>0</v>
      </c>
      <c r="N53" s="74">
        <f t="shared" si="16"/>
        <v>0</v>
      </c>
      <c r="O53" s="74">
        <f t="shared" si="16"/>
        <v>0</v>
      </c>
      <c r="P53" s="74">
        <f t="shared" si="16"/>
        <v>0</v>
      </c>
      <c r="Q53" s="74">
        <f t="shared" si="16"/>
        <v>0</v>
      </c>
    </row>
    <row r="54" spans="1:17" s="69" customFormat="1" ht="14.25" x14ac:dyDescent="0.2">
      <c r="A54" s="75">
        <v>38</v>
      </c>
      <c r="B54" s="74" t="s">
        <v>66</v>
      </c>
      <c r="C54" s="74">
        <v>0</v>
      </c>
      <c r="D54" s="74">
        <v>4</v>
      </c>
      <c r="E54" s="74">
        <v>21</v>
      </c>
      <c r="F54" s="74">
        <v>13</v>
      </c>
      <c r="G54" s="76">
        <f>SUM(C54:F54)</f>
        <v>38</v>
      </c>
      <c r="H54" s="74">
        <v>0</v>
      </c>
      <c r="I54" s="74">
        <v>4</v>
      </c>
      <c r="J54" s="74">
        <v>21</v>
      </c>
      <c r="K54" s="74">
        <v>13</v>
      </c>
      <c r="L54" s="76">
        <f>SUM(H54:K54)</f>
        <v>38</v>
      </c>
      <c r="M54" s="74">
        <f t="shared" si="16"/>
        <v>0</v>
      </c>
      <c r="N54" s="74">
        <f t="shared" si="16"/>
        <v>0</v>
      </c>
      <c r="O54" s="74">
        <f t="shared" si="16"/>
        <v>0</v>
      </c>
      <c r="P54" s="74">
        <f t="shared" si="16"/>
        <v>0</v>
      </c>
      <c r="Q54" s="74">
        <f t="shared" si="16"/>
        <v>0</v>
      </c>
    </row>
    <row r="55" spans="1:17" s="70" customFormat="1" x14ac:dyDescent="0.25">
      <c r="A55" s="71"/>
      <c r="B55" s="73" t="s">
        <v>67</v>
      </c>
      <c r="C55" s="10">
        <f t="shared" ref="C55:L55" si="17">SUM(C52:C54)</f>
        <v>633</v>
      </c>
      <c r="D55" s="10">
        <f t="shared" si="17"/>
        <v>178</v>
      </c>
      <c r="E55" s="10">
        <f t="shared" si="17"/>
        <v>222</v>
      </c>
      <c r="F55" s="10">
        <f t="shared" si="17"/>
        <v>66</v>
      </c>
      <c r="G55" s="10">
        <f t="shared" si="17"/>
        <v>1099</v>
      </c>
      <c r="H55" s="10">
        <f t="shared" si="17"/>
        <v>633</v>
      </c>
      <c r="I55" s="10">
        <f t="shared" si="17"/>
        <v>178</v>
      </c>
      <c r="J55" s="10">
        <f t="shared" si="17"/>
        <v>222</v>
      </c>
      <c r="K55" s="10">
        <f t="shared" si="17"/>
        <v>66</v>
      </c>
      <c r="L55" s="10">
        <f t="shared" si="17"/>
        <v>1099</v>
      </c>
      <c r="M55" s="73">
        <f t="shared" si="16"/>
        <v>0</v>
      </c>
      <c r="N55" s="73">
        <f t="shared" si="16"/>
        <v>0</v>
      </c>
      <c r="O55" s="73">
        <f t="shared" si="16"/>
        <v>0</v>
      </c>
      <c r="P55" s="73">
        <f t="shared" si="16"/>
        <v>0</v>
      </c>
      <c r="Q55" s="73">
        <f t="shared" si="16"/>
        <v>0</v>
      </c>
    </row>
    <row r="56" spans="1:17" s="69" customFormat="1" ht="14.25" x14ac:dyDescent="0.2">
      <c r="A56" s="75">
        <v>39</v>
      </c>
      <c r="B56" s="74" t="s">
        <v>69</v>
      </c>
      <c r="C56" s="74">
        <v>0</v>
      </c>
      <c r="D56" s="74">
        <v>0</v>
      </c>
      <c r="E56" s="74">
        <v>29</v>
      </c>
      <c r="F56" s="74">
        <v>3</v>
      </c>
      <c r="G56" s="76">
        <f>SUM(C56:F56)</f>
        <v>32</v>
      </c>
      <c r="H56" s="74">
        <v>0</v>
      </c>
      <c r="I56" s="74">
        <v>0</v>
      </c>
      <c r="J56" s="74">
        <v>29</v>
      </c>
      <c r="K56" s="74">
        <v>3</v>
      </c>
      <c r="L56" s="76">
        <f>SUM(H56:K56)</f>
        <v>32</v>
      </c>
      <c r="M56" s="74">
        <f t="shared" si="16"/>
        <v>0</v>
      </c>
      <c r="N56" s="74">
        <f t="shared" si="16"/>
        <v>0</v>
      </c>
      <c r="O56" s="74">
        <f t="shared" si="16"/>
        <v>0</v>
      </c>
      <c r="P56" s="74">
        <f t="shared" si="16"/>
        <v>0</v>
      </c>
      <c r="Q56" s="74">
        <f t="shared" si="16"/>
        <v>0</v>
      </c>
    </row>
    <row r="57" spans="1:17" s="70" customFormat="1" x14ac:dyDescent="0.25">
      <c r="A57" s="71"/>
      <c r="B57" s="73" t="s">
        <v>70</v>
      </c>
      <c r="C57" s="73">
        <f t="shared" ref="C57:G57" si="18">SUM(C56)</f>
        <v>0</v>
      </c>
      <c r="D57" s="73">
        <f t="shared" si="18"/>
        <v>0</v>
      </c>
      <c r="E57" s="73">
        <f t="shared" si="18"/>
        <v>29</v>
      </c>
      <c r="F57" s="73">
        <f t="shared" si="18"/>
        <v>3</v>
      </c>
      <c r="G57" s="73">
        <f t="shared" si="18"/>
        <v>32</v>
      </c>
      <c r="H57" s="73">
        <f t="shared" ref="H57:L57" si="19">SUM(H56)</f>
        <v>0</v>
      </c>
      <c r="I57" s="73">
        <f t="shared" si="19"/>
        <v>0</v>
      </c>
      <c r="J57" s="73">
        <f t="shared" si="19"/>
        <v>29</v>
      </c>
      <c r="K57" s="73">
        <f t="shared" si="19"/>
        <v>3</v>
      </c>
      <c r="L57" s="73">
        <f t="shared" si="19"/>
        <v>32</v>
      </c>
      <c r="M57" s="73">
        <f t="shared" si="16"/>
        <v>0</v>
      </c>
      <c r="N57" s="73">
        <f t="shared" si="16"/>
        <v>0</v>
      </c>
      <c r="O57" s="73">
        <f t="shared" si="16"/>
        <v>0</v>
      </c>
      <c r="P57" s="73">
        <f t="shared" si="16"/>
        <v>0</v>
      </c>
      <c r="Q57" s="73">
        <f t="shared" si="16"/>
        <v>0</v>
      </c>
    </row>
    <row r="58" spans="1:17" s="69" customFormat="1" x14ac:dyDescent="0.25">
      <c r="A58" s="71" t="s">
        <v>141</v>
      </c>
      <c r="B58" s="73" t="s">
        <v>72</v>
      </c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</row>
    <row r="59" spans="1:17" s="69" customFormat="1" ht="14.25" x14ac:dyDescent="0.2">
      <c r="A59" s="75">
        <v>40</v>
      </c>
      <c r="B59" s="74" t="s">
        <v>73</v>
      </c>
      <c r="C59" s="74">
        <v>7</v>
      </c>
      <c r="D59" s="74">
        <v>21</v>
      </c>
      <c r="E59" s="74">
        <v>33</v>
      </c>
      <c r="F59" s="74">
        <v>19</v>
      </c>
      <c r="G59" s="76">
        <f>SUM(C59:F59)</f>
        <v>80</v>
      </c>
      <c r="H59" s="74">
        <v>5</v>
      </c>
      <c r="I59" s="74">
        <v>21</v>
      </c>
      <c r="J59" s="74">
        <v>33</v>
      </c>
      <c r="K59" s="74">
        <v>21</v>
      </c>
      <c r="L59" s="76">
        <f>SUM(H59:K59)</f>
        <v>80</v>
      </c>
      <c r="M59" s="74">
        <f t="shared" si="16"/>
        <v>2</v>
      </c>
      <c r="N59" s="74">
        <f t="shared" si="16"/>
        <v>0</v>
      </c>
      <c r="O59" s="74">
        <f t="shared" si="16"/>
        <v>0</v>
      </c>
      <c r="P59" s="74">
        <f t="shared" si="16"/>
        <v>-2</v>
      </c>
      <c r="Q59" s="74">
        <f t="shared" si="16"/>
        <v>0</v>
      </c>
    </row>
    <row r="60" spans="1:17" s="69" customFormat="1" ht="14.25" x14ac:dyDescent="0.2">
      <c r="A60" s="75">
        <v>4</v>
      </c>
      <c r="B60" s="74" t="s">
        <v>74</v>
      </c>
      <c r="C60" s="74">
        <v>17</v>
      </c>
      <c r="D60" s="74">
        <v>28</v>
      </c>
      <c r="E60" s="74">
        <v>16</v>
      </c>
      <c r="F60" s="74">
        <v>19</v>
      </c>
      <c r="G60" s="76">
        <f t="shared" ref="G60:G61" si="20">SUM(C60:F60)</f>
        <v>80</v>
      </c>
      <c r="H60" s="74">
        <v>17</v>
      </c>
      <c r="I60" s="74">
        <v>28</v>
      </c>
      <c r="J60" s="74">
        <v>15</v>
      </c>
      <c r="K60" s="74">
        <v>19</v>
      </c>
      <c r="L60" s="76">
        <f t="shared" ref="L60:L61" si="21">SUM(H60:K60)</f>
        <v>79</v>
      </c>
      <c r="M60" s="74">
        <f t="shared" si="16"/>
        <v>0</v>
      </c>
      <c r="N60" s="74">
        <f t="shared" si="16"/>
        <v>0</v>
      </c>
      <c r="O60" s="74">
        <f t="shared" si="16"/>
        <v>1</v>
      </c>
      <c r="P60" s="74">
        <f t="shared" si="16"/>
        <v>0</v>
      </c>
      <c r="Q60" s="74">
        <f t="shared" si="16"/>
        <v>1</v>
      </c>
    </row>
    <row r="61" spans="1:17" s="69" customFormat="1" ht="14.25" x14ac:dyDescent="0.2">
      <c r="A61" s="75">
        <v>42</v>
      </c>
      <c r="B61" s="74" t="s">
        <v>75</v>
      </c>
      <c r="C61" s="74">
        <v>15</v>
      </c>
      <c r="D61" s="74">
        <v>23</v>
      </c>
      <c r="E61" s="74">
        <v>17</v>
      </c>
      <c r="F61" s="74">
        <v>3</v>
      </c>
      <c r="G61" s="76">
        <f t="shared" si="20"/>
        <v>58</v>
      </c>
      <c r="H61" s="74">
        <v>0</v>
      </c>
      <c r="I61" s="74">
        <v>0</v>
      </c>
      <c r="J61" s="74">
        <v>0</v>
      </c>
      <c r="K61" s="74">
        <v>0</v>
      </c>
      <c r="L61" s="76">
        <f t="shared" si="21"/>
        <v>0</v>
      </c>
      <c r="M61" s="74">
        <f t="shared" si="16"/>
        <v>15</v>
      </c>
      <c r="N61" s="74">
        <f t="shared" si="16"/>
        <v>23</v>
      </c>
      <c r="O61" s="74">
        <f t="shared" si="16"/>
        <v>17</v>
      </c>
      <c r="P61" s="74">
        <f t="shared" si="16"/>
        <v>3</v>
      </c>
      <c r="Q61" s="74">
        <f t="shared" si="16"/>
        <v>58</v>
      </c>
    </row>
    <row r="62" spans="1:17" s="69" customFormat="1" ht="14.25" x14ac:dyDescent="0.2">
      <c r="A62" s="75">
        <v>43</v>
      </c>
      <c r="B62" s="74" t="s">
        <v>76</v>
      </c>
      <c r="C62" s="74">
        <v>2</v>
      </c>
      <c r="D62" s="74">
        <v>8</v>
      </c>
      <c r="E62" s="74">
        <v>3</v>
      </c>
      <c r="F62" s="74">
        <v>3</v>
      </c>
      <c r="G62" s="76">
        <f>SUM(C62:F62)</f>
        <v>16</v>
      </c>
      <c r="H62" s="74">
        <v>0</v>
      </c>
      <c r="I62" s="74">
        <v>0</v>
      </c>
      <c r="J62" s="74">
        <v>0</v>
      </c>
      <c r="K62" s="74">
        <v>0</v>
      </c>
      <c r="L62" s="76">
        <f>SUM(H62:K62)</f>
        <v>0</v>
      </c>
      <c r="M62" s="74">
        <f t="shared" si="16"/>
        <v>2</v>
      </c>
      <c r="N62" s="74">
        <f t="shared" si="16"/>
        <v>8</v>
      </c>
      <c r="O62" s="74">
        <f t="shared" si="16"/>
        <v>3</v>
      </c>
      <c r="P62" s="74">
        <f t="shared" si="16"/>
        <v>3</v>
      </c>
      <c r="Q62" s="74">
        <f t="shared" si="16"/>
        <v>16</v>
      </c>
    </row>
    <row r="63" spans="1:17" s="70" customFormat="1" x14ac:dyDescent="0.25">
      <c r="A63" s="71"/>
      <c r="B63" s="73" t="s">
        <v>77</v>
      </c>
      <c r="C63" s="73">
        <f>SUM(C59:C62)</f>
        <v>41</v>
      </c>
      <c r="D63" s="73">
        <f t="shared" ref="D63:K63" si="22">SUM(D59:D62)</f>
        <v>80</v>
      </c>
      <c r="E63" s="73">
        <f t="shared" si="22"/>
        <v>69</v>
      </c>
      <c r="F63" s="73">
        <f t="shared" si="22"/>
        <v>44</v>
      </c>
      <c r="G63" s="73">
        <f t="shared" si="22"/>
        <v>234</v>
      </c>
      <c r="H63" s="73">
        <f t="shared" si="22"/>
        <v>22</v>
      </c>
      <c r="I63" s="73">
        <f t="shared" si="22"/>
        <v>49</v>
      </c>
      <c r="J63" s="73">
        <f t="shared" si="22"/>
        <v>48</v>
      </c>
      <c r="K63" s="73">
        <f t="shared" si="22"/>
        <v>40</v>
      </c>
      <c r="L63" s="10">
        <f>SUM(H63:K63)</f>
        <v>159</v>
      </c>
      <c r="M63" s="73">
        <f t="shared" si="16"/>
        <v>19</v>
      </c>
      <c r="N63" s="73">
        <f t="shared" si="16"/>
        <v>31</v>
      </c>
      <c r="O63" s="73">
        <f t="shared" si="16"/>
        <v>21</v>
      </c>
      <c r="P63" s="73">
        <f t="shared" si="16"/>
        <v>4</v>
      </c>
      <c r="Q63" s="73">
        <f t="shared" si="16"/>
        <v>75</v>
      </c>
    </row>
    <row r="64" spans="1:17" s="70" customFormat="1" x14ac:dyDescent="0.25">
      <c r="A64" s="71" t="s">
        <v>142</v>
      </c>
      <c r="B64" s="73" t="s">
        <v>79</v>
      </c>
      <c r="C64" s="73"/>
      <c r="D64" s="73"/>
      <c r="E64" s="73"/>
      <c r="F64" s="73"/>
      <c r="G64" s="76"/>
      <c r="H64" s="73"/>
      <c r="I64" s="73"/>
      <c r="J64" s="73"/>
      <c r="K64" s="73"/>
      <c r="L64" s="76"/>
      <c r="M64" s="74"/>
      <c r="N64" s="74"/>
      <c r="O64" s="74"/>
      <c r="P64" s="74"/>
      <c r="Q64" s="74"/>
    </row>
    <row r="65" spans="1:17" s="70" customFormat="1" x14ac:dyDescent="0.25">
      <c r="A65" s="75">
        <v>44</v>
      </c>
      <c r="B65" s="70" t="s">
        <v>80</v>
      </c>
      <c r="C65" s="73">
        <v>0</v>
      </c>
      <c r="D65" s="73">
        <v>19</v>
      </c>
      <c r="E65" s="73">
        <v>11</v>
      </c>
      <c r="F65" s="73">
        <v>1</v>
      </c>
      <c r="G65" s="76">
        <f>SUM(C65:F65)</f>
        <v>31</v>
      </c>
      <c r="H65" s="73">
        <v>0</v>
      </c>
      <c r="I65" s="73">
        <v>19</v>
      </c>
      <c r="J65" s="73">
        <v>11</v>
      </c>
      <c r="K65" s="73">
        <v>1</v>
      </c>
      <c r="L65" s="76">
        <f>SUM(H65:K65)</f>
        <v>31</v>
      </c>
      <c r="M65" s="74">
        <f t="shared" ref="M65:Q66" si="23">C65-H65</f>
        <v>0</v>
      </c>
      <c r="N65" s="74">
        <f t="shared" si="23"/>
        <v>0</v>
      </c>
      <c r="O65" s="74">
        <f t="shared" si="23"/>
        <v>0</v>
      </c>
      <c r="P65" s="74">
        <f t="shared" si="23"/>
        <v>0</v>
      </c>
      <c r="Q65" s="74">
        <f t="shared" si="23"/>
        <v>0</v>
      </c>
    </row>
    <row r="66" spans="1:17" s="70" customFormat="1" ht="14.25" x14ac:dyDescent="0.2">
      <c r="A66" s="75">
        <v>45</v>
      </c>
      <c r="B66" s="69" t="s">
        <v>81</v>
      </c>
      <c r="C66" s="74">
        <v>0</v>
      </c>
      <c r="D66" s="74">
        <v>0</v>
      </c>
      <c r="E66" s="74">
        <v>0</v>
      </c>
      <c r="F66" s="74">
        <v>0</v>
      </c>
      <c r="G66" s="76">
        <f>SUM(C66:F66)</f>
        <v>0</v>
      </c>
      <c r="H66" s="74">
        <v>0</v>
      </c>
      <c r="I66" s="74">
        <v>0</v>
      </c>
      <c r="J66" s="74">
        <v>0</v>
      </c>
      <c r="K66" s="74">
        <v>0</v>
      </c>
      <c r="L66" s="76">
        <f>SUM(H66:K66)</f>
        <v>0</v>
      </c>
      <c r="M66" s="74">
        <f t="shared" si="23"/>
        <v>0</v>
      </c>
      <c r="N66" s="74">
        <f t="shared" si="23"/>
        <v>0</v>
      </c>
      <c r="O66" s="74">
        <f t="shared" si="23"/>
        <v>0</v>
      </c>
      <c r="P66" s="74">
        <f t="shared" si="23"/>
        <v>0</v>
      </c>
      <c r="Q66" s="74">
        <f t="shared" si="23"/>
        <v>0</v>
      </c>
    </row>
    <row r="67" spans="1:17" s="70" customFormat="1" x14ac:dyDescent="0.25">
      <c r="A67" s="71"/>
      <c r="B67" s="73" t="s">
        <v>82</v>
      </c>
      <c r="C67" s="73">
        <f>SUM(C65:C66)</f>
        <v>0</v>
      </c>
      <c r="D67" s="73">
        <f t="shared" ref="D67:Q67" si="24">SUM(D65:D66)</f>
        <v>19</v>
      </c>
      <c r="E67" s="73">
        <f t="shared" si="24"/>
        <v>11</v>
      </c>
      <c r="F67" s="73">
        <f t="shared" si="24"/>
        <v>1</v>
      </c>
      <c r="G67" s="73">
        <f t="shared" si="24"/>
        <v>31</v>
      </c>
      <c r="H67" s="73">
        <f t="shared" si="24"/>
        <v>0</v>
      </c>
      <c r="I67" s="73">
        <f t="shared" si="24"/>
        <v>19</v>
      </c>
      <c r="J67" s="73">
        <f t="shared" si="24"/>
        <v>11</v>
      </c>
      <c r="K67" s="73">
        <f t="shared" si="24"/>
        <v>1</v>
      </c>
      <c r="L67" s="73">
        <f t="shared" si="24"/>
        <v>31</v>
      </c>
      <c r="M67" s="73">
        <f t="shared" si="24"/>
        <v>0</v>
      </c>
      <c r="N67" s="73">
        <f t="shared" si="24"/>
        <v>0</v>
      </c>
      <c r="O67" s="73">
        <f t="shared" si="24"/>
        <v>0</v>
      </c>
      <c r="P67" s="73">
        <f t="shared" si="24"/>
        <v>0</v>
      </c>
      <c r="Q67" s="73">
        <f t="shared" si="24"/>
        <v>0</v>
      </c>
    </row>
    <row r="68" spans="1:17" s="70" customFormat="1" x14ac:dyDescent="0.25">
      <c r="A68" s="71"/>
      <c r="B68" s="73" t="s">
        <v>83</v>
      </c>
      <c r="C68" s="73">
        <f>SUM(C49,C55,C57,C63,C67)</f>
        <v>4209</v>
      </c>
      <c r="D68" s="73">
        <f t="shared" ref="D68:G68" si="25">SUM(D49,D55,D57,D63,D67)</f>
        <v>2605</v>
      </c>
      <c r="E68" s="73">
        <f t="shared" si="25"/>
        <v>2356</v>
      </c>
      <c r="F68" s="73">
        <f t="shared" si="25"/>
        <v>2376</v>
      </c>
      <c r="G68" s="73">
        <f t="shared" si="25"/>
        <v>11546</v>
      </c>
      <c r="H68" s="73">
        <f>SUM(H49,H55,H57,H63,H67)</f>
        <v>4214</v>
      </c>
      <c r="I68" s="73">
        <f>SUM(I49,I55,I57,I63,I67)</f>
        <v>2560</v>
      </c>
      <c r="J68" s="73">
        <f>SUM(J49,J55,J57,J63,J67)</f>
        <v>2364</v>
      </c>
      <c r="K68" s="73">
        <f>SUM(K49,K55,K57,K63,K67)</f>
        <v>2331</v>
      </c>
      <c r="L68" s="73">
        <f>SUM(L49,L55,L57,L63,L67)</f>
        <v>11469</v>
      </c>
      <c r="M68" s="73">
        <f t="shared" si="16"/>
        <v>-5</v>
      </c>
      <c r="N68" s="73">
        <f t="shared" si="16"/>
        <v>45</v>
      </c>
      <c r="O68" s="73">
        <f t="shared" si="16"/>
        <v>-8</v>
      </c>
      <c r="P68" s="73">
        <f t="shared" si="16"/>
        <v>45</v>
      </c>
      <c r="Q68" s="73">
        <f t="shared" si="16"/>
        <v>77</v>
      </c>
    </row>
  </sheetData>
  <mergeCells count="9">
    <mergeCell ref="A1:Q1"/>
    <mergeCell ref="A2:Q2"/>
    <mergeCell ref="A3:A5"/>
    <mergeCell ref="B3:B5"/>
    <mergeCell ref="C3:G3"/>
    <mergeCell ref="H3:L3"/>
    <mergeCell ref="M3:Q4"/>
    <mergeCell ref="C4:G4"/>
    <mergeCell ref="H4:L4"/>
  </mergeCells>
  <dataValidations count="1">
    <dataValidation errorStyle="warning" allowBlank="1" showInputMessage="1" showErrorMessage="1" errorTitle="NO DATA ENTRY" promptTitle="NO DATA ENTRY" sqref="C11:L11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>
      <selection activeCell="U8" sqref="U8"/>
    </sheetView>
  </sheetViews>
  <sheetFormatPr defaultRowHeight="15" x14ac:dyDescent="0.2"/>
  <cols>
    <col min="1" max="1" width="6" style="78" customWidth="1"/>
    <col min="2" max="2" width="32.140625" style="68" bestFit="1" customWidth="1"/>
    <col min="3" max="4" width="8.28515625" style="64" bestFit="1" customWidth="1"/>
    <col min="5" max="6" width="8.7109375" style="64" bestFit="1" customWidth="1"/>
    <col min="7" max="7" width="9.42578125" style="64" customWidth="1"/>
    <col min="8" max="9" width="8.28515625" style="68" bestFit="1" customWidth="1"/>
    <col min="10" max="10" width="8.7109375" style="68" bestFit="1" customWidth="1"/>
    <col min="11" max="11" width="8.85546875" style="68" customWidth="1"/>
    <col min="12" max="12" width="10.7109375" style="68" customWidth="1"/>
    <col min="13" max="13" width="8.5703125" style="68" customWidth="1"/>
    <col min="14" max="14" width="7.7109375" style="68" customWidth="1"/>
    <col min="15" max="15" width="7.28515625" style="68" customWidth="1"/>
    <col min="16" max="16" width="7" style="68" customWidth="1"/>
    <col min="17" max="17" width="6.5703125" style="68" bestFit="1" customWidth="1"/>
    <col min="18" max="39" width="11.42578125" style="68" customWidth="1"/>
    <col min="40" max="16384" width="9.140625" style="68"/>
  </cols>
  <sheetData>
    <row r="1" spans="1:17" ht="18" x14ac:dyDescent="0.25">
      <c r="A1" s="883" t="s">
        <v>143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</row>
    <row r="2" spans="1:17" ht="18" x14ac:dyDescent="0.25">
      <c r="A2" s="883" t="s">
        <v>144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</row>
    <row r="3" spans="1:17" s="69" customFormat="1" x14ac:dyDescent="0.25">
      <c r="A3" s="885" t="s">
        <v>127</v>
      </c>
      <c r="B3" s="885" t="s">
        <v>3</v>
      </c>
      <c r="C3" s="888" t="s">
        <v>128</v>
      </c>
      <c r="D3" s="888"/>
      <c r="E3" s="888"/>
      <c r="F3" s="888"/>
      <c r="G3" s="888"/>
      <c r="H3" s="888" t="s">
        <v>129</v>
      </c>
      <c r="I3" s="888"/>
      <c r="J3" s="888"/>
      <c r="K3" s="888"/>
      <c r="L3" s="888"/>
      <c r="M3" s="896" t="s">
        <v>145</v>
      </c>
      <c r="N3" s="897"/>
      <c r="O3" s="897"/>
      <c r="P3" s="897"/>
      <c r="Q3" s="898"/>
    </row>
    <row r="4" spans="1:17" s="70" customFormat="1" x14ac:dyDescent="0.25">
      <c r="A4" s="886"/>
      <c r="B4" s="886"/>
      <c r="C4" s="888" t="s">
        <v>146</v>
      </c>
      <c r="D4" s="888"/>
      <c r="E4" s="888"/>
      <c r="F4" s="888"/>
      <c r="G4" s="888"/>
      <c r="H4" s="902" t="s">
        <v>146</v>
      </c>
      <c r="I4" s="902"/>
      <c r="J4" s="902"/>
      <c r="K4" s="902"/>
      <c r="L4" s="902"/>
      <c r="M4" s="899"/>
      <c r="N4" s="900"/>
      <c r="O4" s="900"/>
      <c r="P4" s="900"/>
      <c r="Q4" s="901"/>
    </row>
    <row r="5" spans="1:17" s="72" customFormat="1" x14ac:dyDescent="0.25">
      <c r="A5" s="887"/>
      <c r="B5" s="887"/>
      <c r="C5" s="79" t="s">
        <v>147</v>
      </c>
      <c r="D5" s="79" t="s">
        <v>148</v>
      </c>
      <c r="E5" s="79" t="s">
        <v>149</v>
      </c>
      <c r="F5" s="79" t="s">
        <v>150</v>
      </c>
      <c r="G5" s="79" t="s">
        <v>136</v>
      </c>
      <c r="H5" s="79" t="s">
        <v>147</v>
      </c>
      <c r="I5" s="79" t="s">
        <v>148</v>
      </c>
      <c r="J5" s="79" t="s">
        <v>149</v>
      </c>
      <c r="K5" s="79" t="s">
        <v>150</v>
      </c>
      <c r="L5" s="79" t="s">
        <v>136</v>
      </c>
      <c r="M5" s="79" t="s">
        <v>147</v>
      </c>
      <c r="N5" s="79" t="s">
        <v>148</v>
      </c>
      <c r="O5" s="79" t="s">
        <v>149</v>
      </c>
      <c r="P5" s="79" t="s">
        <v>150</v>
      </c>
      <c r="Q5" s="79" t="s">
        <v>136</v>
      </c>
    </row>
    <row r="6" spans="1:17" s="69" customFormat="1" ht="15.75" x14ac:dyDescent="0.25">
      <c r="A6" s="80" t="s">
        <v>137</v>
      </c>
      <c r="B6" s="81" t="s">
        <v>14</v>
      </c>
      <c r="C6" s="82"/>
      <c r="D6" s="82"/>
      <c r="E6" s="82"/>
      <c r="F6" s="82"/>
      <c r="G6" s="82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s="69" customFormat="1" ht="18" x14ac:dyDescent="0.25">
      <c r="A7" s="84">
        <v>1</v>
      </c>
      <c r="B7" s="85" t="s">
        <v>15</v>
      </c>
      <c r="C7" s="86">
        <v>744</v>
      </c>
      <c r="D7" s="86">
        <v>735</v>
      </c>
      <c r="E7" s="86">
        <v>791</v>
      </c>
      <c r="F7" s="86">
        <v>768</v>
      </c>
      <c r="G7" s="86">
        <f>SUM(C7:F7)</f>
        <v>3038</v>
      </c>
      <c r="H7" s="87">
        <v>744</v>
      </c>
      <c r="I7" s="87">
        <v>735</v>
      </c>
      <c r="J7" s="87">
        <v>791</v>
      </c>
      <c r="K7" s="87">
        <v>768</v>
      </c>
      <c r="L7" s="87">
        <f>SUM(H7:K7)</f>
        <v>3038</v>
      </c>
      <c r="M7" s="88">
        <f t="shared" ref="M7:Q11" si="0">C7-H7</f>
        <v>0</v>
      </c>
      <c r="N7" s="88">
        <f t="shared" si="0"/>
        <v>0</v>
      </c>
      <c r="O7" s="88">
        <f t="shared" si="0"/>
        <v>0</v>
      </c>
      <c r="P7" s="88">
        <f t="shared" si="0"/>
        <v>0</v>
      </c>
      <c r="Q7" s="88">
        <f t="shared" si="0"/>
        <v>0</v>
      </c>
    </row>
    <row r="8" spans="1:17" ht="18" x14ac:dyDescent="0.25">
      <c r="A8" s="84">
        <v>2</v>
      </c>
      <c r="B8" s="85" t="s">
        <v>16</v>
      </c>
      <c r="C8" s="86">
        <v>461</v>
      </c>
      <c r="D8" s="86">
        <v>856</v>
      </c>
      <c r="E8" s="86">
        <v>1300</v>
      </c>
      <c r="F8" s="86">
        <v>1449</v>
      </c>
      <c r="G8" s="86">
        <f t="shared" ref="G8:G10" si="1">SUM(C8:F8)</f>
        <v>4066</v>
      </c>
      <c r="H8" s="87">
        <v>461</v>
      </c>
      <c r="I8" s="87">
        <v>856</v>
      </c>
      <c r="J8" s="87">
        <v>1299</v>
      </c>
      <c r="K8" s="87">
        <v>1449</v>
      </c>
      <c r="L8" s="87">
        <f t="shared" ref="L8:L10" si="2">SUM(H8:K8)</f>
        <v>4065</v>
      </c>
      <c r="M8" s="88">
        <f t="shared" si="0"/>
        <v>0</v>
      </c>
      <c r="N8" s="88">
        <f t="shared" si="0"/>
        <v>0</v>
      </c>
      <c r="O8" s="88">
        <f t="shared" si="0"/>
        <v>1</v>
      </c>
      <c r="P8" s="88">
        <f t="shared" si="0"/>
        <v>0</v>
      </c>
      <c r="Q8" s="88">
        <f t="shared" si="0"/>
        <v>1</v>
      </c>
    </row>
    <row r="9" spans="1:17" s="69" customFormat="1" ht="18" x14ac:dyDescent="0.25">
      <c r="A9" s="84">
        <v>3</v>
      </c>
      <c r="B9" s="85" t="s">
        <v>17</v>
      </c>
      <c r="C9" s="86">
        <v>242</v>
      </c>
      <c r="D9" s="86">
        <v>288</v>
      </c>
      <c r="E9" s="86">
        <v>326</v>
      </c>
      <c r="F9" s="86">
        <v>488</v>
      </c>
      <c r="G9" s="86">
        <f t="shared" si="1"/>
        <v>1344</v>
      </c>
      <c r="H9" s="87">
        <v>242</v>
      </c>
      <c r="I9" s="87">
        <v>288</v>
      </c>
      <c r="J9" s="87">
        <v>326</v>
      </c>
      <c r="K9" s="87">
        <v>488</v>
      </c>
      <c r="L9" s="87">
        <f t="shared" si="2"/>
        <v>1344</v>
      </c>
      <c r="M9" s="88">
        <f t="shared" si="0"/>
        <v>0</v>
      </c>
      <c r="N9" s="88">
        <f t="shared" si="0"/>
        <v>0</v>
      </c>
      <c r="O9" s="88">
        <f t="shared" si="0"/>
        <v>0</v>
      </c>
      <c r="P9" s="88">
        <f t="shared" si="0"/>
        <v>0</v>
      </c>
      <c r="Q9" s="88">
        <f t="shared" si="0"/>
        <v>0</v>
      </c>
    </row>
    <row r="10" spans="1:17" s="69" customFormat="1" ht="18" x14ac:dyDescent="0.25">
      <c r="A10" s="84">
        <v>4</v>
      </c>
      <c r="B10" s="85" t="s">
        <v>18</v>
      </c>
      <c r="C10" s="86">
        <v>228</v>
      </c>
      <c r="D10" s="86">
        <v>182</v>
      </c>
      <c r="E10" s="86">
        <v>239</v>
      </c>
      <c r="F10" s="86">
        <v>362</v>
      </c>
      <c r="G10" s="86">
        <f t="shared" si="1"/>
        <v>1011</v>
      </c>
      <c r="H10" s="87">
        <v>228</v>
      </c>
      <c r="I10" s="87">
        <v>182</v>
      </c>
      <c r="J10" s="87">
        <v>239</v>
      </c>
      <c r="K10" s="87">
        <v>362</v>
      </c>
      <c r="L10" s="87">
        <f t="shared" si="2"/>
        <v>1011</v>
      </c>
      <c r="M10" s="88">
        <f t="shared" si="0"/>
        <v>0</v>
      </c>
      <c r="N10" s="88">
        <f t="shared" si="0"/>
        <v>0</v>
      </c>
      <c r="O10" s="88">
        <f t="shared" si="0"/>
        <v>0</v>
      </c>
      <c r="P10" s="88">
        <f t="shared" si="0"/>
        <v>0</v>
      </c>
      <c r="Q10" s="88">
        <f t="shared" si="0"/>
        <v>0</v>
      </c>
    </row>
    <row r="11" spans="1:17" s="70" customFormat="1" ht="18" x14ac:dyDescent="0.25">
      <c r="A11" s="80"/>
      <c r="B11" s="81" t="s">
        <v>19</v>
      </c>
      <c r="C11" s="89">
        <f t="shared" ref="C11:L11" si="3">SUM(C7:C10)</f>
        <v>1675</v>
      </c>
      <c r="D11" s="89">
        <f t="shared" si="3"/>
        <v>2061</v>
      </c>
      <c r="E11" s="89">
        <f t="shared" si="3"/>
        <v>2656</v>
      </c>
      <c r="F11" s="89">
        <f t="shared" si="3"/>
        <v>3067</v>
      </c>
      <c r="G11" s="89">
        <f t="shared" si="3"/>
        <v>9459</v>
      </c>
      <c r="H11" s="90">
        <f t="shared" si="3"/>
        <v>1675</v>
      </c>
      <c r="I11" s="90">
        <f t="shared" si="3"/>
        <v>2061</v>
      </c>
      <c r="J11" s="90">
        <f t="shared" si="3"/>
        <v>2655</v>
      </c>
      <c r="K11" s="90">
        <f t="shared" si="3"/>
        <v>3067</v>
      </c>
      <c r="L11" s="90">
        <f t="shared" si="3"/>
        <v>9458</v>
      </c>
      <c r="M11" s="91">
        <f t="shared" si="0"/>
        <v>0</v>
      </c>
      <c r="N11" s="91">
        <f t="shared" si="0"/>
        <v>0</v>
      </c>
      <c r="O11" s="91">
        <f t="shared" si="0"/>
        <v>1</v>
      </c>
      <c r="P11" s="91">
        <f t="shared" si="0"/>
        <v>0</v>
      </c>
      <c r="Q11" s="91">
        <f t="shared" si="0"/>
        <v>1</v>
      </c>
    </row>
    <row r="12" spans="1:17" s="69" customFormat="1" ht="18" x14ac:dyDescent="0.25">
      <c r="A12" s="80" t="s">
        <v>20</v>
      </c>
      <c r="B12" s="81" t="s">
        <v>21</v>
      </c>
      <c r="C12" s="86"/>
      <c r="D12" s="86"/>
      <c r="E12" s="86"/>
      <c r="F12" s="86"/>
      <c r="G12" s="86"/>
      <c r="H12" s="87"/>
      <c r="I12" s="87"/>
      <c r="J12" s="87"/>
      <c r="K12" s="87"/>
      <c r="L12" s="87"/>
      <c r="M12" s="88"/>
      <c r="N12" s="88"/>
      <c r="O12" s="88"/>
      <c r="P12" s="88"/>
      <c r="Q12" s="88"/>
    </row>
    <row r="13" spans="1:17" s="69" customFormat="1" ht="18" x14ac:dyDescent="0.25">
      <c r="A13" s="84">
        <v>5</v>
      </c>
      <c r="B13" s="85" t="s">
        <v>22</v>
      </c>
      <c r="C13" s="86">
        <v>15</v>
      </c>
      <c r="D13" s="86">
        <v>18</v>
      </c>
      <c r="E13" s="86">
        <v>35</v>
      </c>
      <c r="F13" s="86">
        <v>71</v>
      </c>
      <c r="G13" s="86">
        <f t="shared" ref="G13:G20" si="4">SUM(C13:F13)</f>
        <v>139</v>
      </c>
      <c r="H13" s="87">
        <v>15</v>
      </c>
      <c r="I13" s="87">
        <v>18</v>
      </c>
      <c r="J13" s="87">
        <v>35</v>
      </c>
      <c r="K13" s="87">
        <v>71</v>
      </c>
      <c r="L13" s="87">
        <f t="shared" ref="L13:L20" si="5">SUM(H13:K13)</f>
        <v>139</v>
      </c>
      <c r="M13" s="88">
        <f t="shared" ref="M13:Q21" si="6">C13-H13</f>
        <v>0</v>
      </c>
      <c r="N13" s="88">
        <f t="shared" si="6"/>
        <v>0</v>
      </c>
      <c r="O13" s="88">
        <f t="shared" si="6"/>
        <v>0</v>
      </c>
      <c r="P13" s="88">
        <f t="shared" si="6"/>
        <v>0</v>
      </c>
      <c r="Q13" s="88">
        <f t="shared" si="6"/>
        <v>0</v>
      </c>
    </row>
    <row r="14" spans="1:17" s="69" customFormat="1" ht="18" x14ac:dyDescent="0.25">
      <c r="A14" s="84">
        <v>6</v>
      </c>
      <c r="B14" s="85" t="s">
        <v>23</v>
      </c>
      <c r="C14" s="86">
        <v>3</v>
      </c>
      <c r="D14" s="86">
        <v>7</v>
      </c>
      <c r="E14" s="86">
        <v>19</v>
      </c>
      <c r="F14" s="86">
        <v>20</v>
      </c>
      <c r="G14" s="86">
        <f t="shared" si="4"/>
        <v>49</v>
      </c>
      <c r="H14" s="87">
        <v>3</v>
      </c>
      <c r="I14" s="87">
        <v>7</v>
      </c>
      <c r="J14" s="87">
        <v>17</v>
      </c>
      <c r="K14" s="87">
        <v>20</v>
      </c>
      <c r="L14" s="87">
        <f t="shared" si="5"/>
        <v>47</v>
      </c>
      <c r="M14" s="88">
        <f t="shared" si="6"/>
        <v>0</v>
      </c>
      <c r="N14" s="88">
        <f t="shared" si="6"/>
        <v>0</v>
      </c>
      <c r="O14" s="88">
        <f t="shared" si="6"/>
        <v>2</v>
      </c>
      <c r="P14" s="88">
        <f t="shared" si="6"/>
        <v>0</v>
      </c>
      <c r="Q14" s="88">
        <f t="shared" si="6"/>
        <v>2</v>
      </c>
    </row>
    <row r="15" spans="1:17" s="69" customFormat="1" ht="18" x14ac:dyDescent="0.25">
      <c r="A15" s="84">
        <v>7</v>
      </c>
      <c r="B15" s="85" t="s">
        <v>24</v>
      </c>
      <c r="C15" s="86">
        <v>9</v>
      </c>
      <c r="D15" s="86">
        <v>27</v>
      </c>
      <c r="E15" s="86">
        <v>19</v>
      </c>
      <c r="F15" s="86">
        <v>39</v>
      </c>
      <c r="G15" s="86">
        <f t="shared" si="4"/>
        <v>94</v>
      </c>
      <c r="H15" s="87">
        <v>6</v>
      </c>
      <c r="I15" s="87">
        <v>28</v>
      </c>
      <c r="J15" s="87">
        <v>19</v>
      </c>
      <c r="K15" s="87">
        <v>41</v>
      </c>
      <c r="L15" s="87">
        <f t="shared" si="5"/>
        <v>94</v>
      </c>
      <c r="M15" s="88">
        <f t="shared" si="6"/>
        <v>3</v>
      </c>
      <c r="N15" s="88">
        <f t="shared" si="6"/>
        <v>-1</v>
      </c>
      <c r="O15" s="88">
        <f t="shared" si="6"/>
        <v>0</v>
      </c>
      <c r="P15" s="88">
        <f t="shared" si="6"/>
        <v>-2</v>
      </c>
      <c r="Q15" s="88">
        <f t="shared" si="6"/>
        <v>0</v>
      </c>
    </row>
    <row r="16" spans="1:17" s="69" customFormat="1" ht="18" x14ac:dyDescent="0.25">
      <c r="A16" s="84">
        <v>8</v>
      </c>
      <c r="B16" s="85" t="s">
        <v>25</v>
      </c>
      <c r="C16" s="86">
        <v>14</v>
      </c>
      <c r="D16" s="86">
        <v>19</v>
      </c>
      <c r="E16" s="86">
        <v>38</v>
      </c>
      <c r="F16" s="86">
        <v>84</v>
      </c>
      <c r="G16" s="86">
        <f t="shared" si="4"/>
        <v>155</v>
      </c>
      <c r="H16" s="87">
        <v>12</v>
      </c>
      <c r="I16" s="87">
        <v>17</v>
      </c>
      <c r="J16" s="87">
        <v>45</v>
      </c>
      <c r="K16" s="87">
        <v>89</v>
      </c>
      <c r="L16" s="87">
        <f t="shared" si="5"/>
        <v>163</v>
      </c>
      <c r="M16" s="88">
        <f t="shared" si="6"/>
        <v>2</v>
      </c>
      <c r="N16" s="88">
        <f t="shared" si="6"/>
        <v>2</v>
      </c>
      <c r="O16" s="88">
        <f t="shared" si="6"/>
        <v>-7</v>
      </c>
      <c r="P16" s="88">
        <f t="shared" si="6"/>
        <v>-5</v>
      </c>
      <c r="Q16" s="88">
        <f t="shared" si="6"/>
        <v>-8</v>
      </c>
    </row>
    <row r="17" spans="1:17" s="69" customFormat="1" ht="18" x14ac:dyDescent="0.25">
      <c r="A17" s="84">
        <v>9</v>
      </c>
      <c r="B17" s="85" t="s">
        <v>26</v>
      </c>
      <c r="C17" s="86">
        <v>63</v>
      </c>
      <c r="D17" s="86">
        <v>71</v>
      </c>
      <c r="E17" s="86">
        <v>66</v>
      </c>
      <c r="F17" s="86">
        <v>63</v>
      </c>
      <c r="G17" s="86">
        <f t="shared" si="4"/>
        <v>263</v>
      </c>
      <c r="H17" s="87">
        <v>63</v>
      </c>
      <c r="I17" s="87">
        <v>71</v>
      </c>
      <c r="J17" s="87">
        <v>66</v>
      </c>
      <c r="K17" s="87">
        <v>63</v>
      </c>
      <c r="L17" s="87">
        <f t="shared" si="5"/>
        <v>263</v>
      </c>
      <c r="M17" s="88">
        <f t="shared" si="6"/>
        <v>0</v>
      </c>
      <c r="N17" s="88">
        <f t="shared" si="6"/>
        <v>0</v>
      </c>
      <c r="O17" s="88">
        <f t="shared" si="6"/>
        <v>0</v>
      </c>
      <c r="P17" s="88">
        <f t="shared" si="6"/>
        <v>0</v>
      </c>
      <c r="Q17" s="88">
        <f t="shared" si="6"/>
        <v>0</v>
      </c>
    </row>
    <row r="18" spans="1:17" s="69" customFormat="1" ht="18" x14ac:dyDescent="0.25">
      <c r="A18" s="84">
        <v>10</v>
      </c>
      <c r="B18" s="85" t="s">
        <v>27</v>
      </c>
      <c r="C18" s="86">
        <v>11</v>
      </c>
      <c r="D18" s="86">
        <v>21</v>
      </c>
      <c r="E18" s="86">
        <v>63</v>
      </c>
      <c r="F18" s="86">
        <v>93</v>
      </c>
      <c r="G18" s="86">
        <f t="shared" si="4"/>
        <v>188</v>
      </c>
      <c r="H18" s="87">
        <v>11</v>
      </c>
      <c r="I18" s="87">
        <v>21</v>
      </c>
      <c r="J18" s="87">
        <v>63</v>
      </c>
      <c r="K18" s="87">
        <v>93</v>
      </c>
      <c r="L18" s="87">
        <f t="shared" si="5"/>
        <v>188</v>
      </c>
      <c r="M18" s="88">
        <f t="shared" si="6"/>
        <v>0</v>
      </c>
      <c r="N18" s="88">
        <f t="shared" si="6"/>
        <v>0</v>
      </c>
      <c r="O18" s="88">
        <f t="shared" si="6"/>
        <v>0</v>
      </c>
      <c r="P18" s="88">
        <f t="shared" si="6"/>
        <v>0</v>
      </c>
      <c r="Q18" s="88">
        <f t="shared" si="6"/>
        <v>0</v>
      </c>
    </row>
    <row r="19" spans="1:17" s="69" customFormat="1" ht="18" x14ac:dyDescent="0.25">
      <c r="A19" s="84">
        <v>11</v>
      </c>
      <c r="B19" s="85" t="s">
        <v>28</v>
      </c>
      <c r="C19" s="86">
        <v>1</v>
      </c>
      <c r="D19" s="86">
        <v>0</v>
      </c>
      <c r="E19" s="86">
        <v>3</v>
      </c>
      <c r="F19" s="86">
        <v>7</v>
      </c>
      <c r="G19" s="86">
        <f t="shared" si="4"/>
        <v>11</v>
      </c>
      <c r="H19" s="87">
        <v>0</v>
      </c>
      <c r="I19" s="87">
        <v>0</v>
      </c>
      <c r="J19" s="87">
        <v>4</v>
      </c>
      <c r="K19" s="87">
        <v>7</v>
      </c>
      <c r="L19" s="87">
        <f t="shared" si="5"/>
        <v>11</v>
      </c>
      <c r="M19" s="88">
        <f t="shared" si="6"/>
        <v>1</v>
      </c>
      <c r="N19" s="88">
        <f t="shared" si="6"/>
        <v>0</v>
      </c>
      <c r="O19" s="88">
        <f t="shared" si="6"/>
        <v>-1</v>
      </c>
      <c r="P19" s="88">
        <f t="shared" si="6"/>
        <v>0</v>
      </c>
      <c r="Q19" s="88">
        <f t="shared" si="6"/>
        <v>0</v>
      </c>
    </row>
    <row r="20" spans="1:17" s="69" customFormat="1" ht="18" x14ac:dyDescent="0.25">
      <c r="A20" s="84">
        <v>12</v>
      </c>
      <c r="B20" s="85" t="s">
        <v>29</v>
      </c>
      <c r="C20" s="86">
        <v>7</v>
      </c>
      <c r="D20" s="86">
        <v>7</v>
      </c>
      <c r="E20" s="86">
        <v>11</v>
      </c>
      <c r="F20" s="86">
        <v>28</v>
      </c>
      <c r="G20" s="86">
        <f t="shared" si="4"/>
        <v>53</v>
      </c>
      <c r="H20" s="87">
        <v>6</v>
      </c>
      <c r="I20" s="87">
        <v>6</v>
      </c>
      <c r="J20" s="87">
        <v>11</v>
      </c>
      <c r="K20" s="87">
        <v>28</v>
      </c>
      <c r="L20" s="87">
        <f t="shared" si="5"/>
        <v>51</v>
      </c>
      <c r="M20" s="88">
        <f t="shared" si="6"/>
        <v>1</v>
      </c>
      <c r="N20" s="88">
        <f t="shared" si="6"/>
        <v>1</v>
      </c>
      <c r="O20" s="88">
        <f t="shared" si="6"/>
        <v>0</v>
      </c>
      <c r="P20" s="88">
        <f t="shared" si="6"/>
        <v>0</v>
      </c>
      <c r="Q20" s="88">
        <f t="shared" si="6"/>
        <v>2</v>
      </c>
    </row>
    <row r="21" spans="1:17" s="70" customFormat="1" ht="18" x14ac:dyDescent="0.25">
      <c r="A21" s="80"/>
      <c r="B21" s="81" t="s">
        <v>30</v>
      </c>
      <c r="C21" s="89">
        <f t="shared" ref="C21:L21" si="7">SUM(C13:C20)</f>
        <v>123</v>
      </c>
      <c r="D21" s="89">
        <f t="shared" si="7"/>
        <v>170</v>
      </c>
      <c r="E21" s="89">
        <f t="shared" si="7"/>
        <v>254</v>
      </c>
      <c r="F21" s="89">
        <f t="shared" si="7"/>
        <v>405</v>
      </c>
      <c r="G21" s="89">
        <f t="shared" si="7"/>
        <v>952</v>
      </c>
      <c r="H21" s="90">
        <f t="shared" si="7"/>
        <v>116</v>
      </c>
      <c r="I21" s="90">
        <f t="shared" si="7"/>
        <v>168</v>
      </c>
      <c r="J21" s="90">
        <f t="shared" si="7"/>
        <v>260</v>
      </c>
      <c r="K21" s="90">
        <f t="shared" si="7"/>
        <v>412</v>
      </c>
      <c r="L21" s="90">
        <f t="shared" si="7"/>
        <v>956</v>
      </c>
      <c r="M21" s="91">
        <f t="shared" si="6"/>
        <v>7</v>
      </c>
      <c r="N21" s="91">
        <f t="shared" si="6"/>
        <v>2</v>
      </c>
      <c r="O21" s="91">
        <f t="shared" si="6"/>
        <v>-6</v>
      </c>
      <c r="P21" s="91">
        <f t="shared" si="6"/>
        <v>-7</v>
      </c>
      <c r="Q21" s="91">
        <f t="shared" si="6"/>
        <v>-4</v>
      </c>
    </row>
    <row r="22" spans="1:17" s="69" customFormat="1" ht="18" x14ac:dyDescent="0.25">
      <c r="A22" s="80" t="s">
        <v>31</v>
      </c>
      <c r="B22" s="81" t="s">
        <v>32</v>
      </c>
      <c r="C22" s="86"/>
      <c r="D22" s="86"/>
      <c r="E22" s="86"/>
      <c r="F22" s="86"/>
      <c r="G22" s="86"/>
      <c r="H22" s="87"/>
      <c r="I22" s="87"/>
      <c r="J22" s="87"/>
      <c r="K22" s="87"/>
      <c r="L22" s="87"/>
      <c r="M22" s="88"/>
      <c r="N22" s="88"/>
      <c r="O22" s="88"/>
      <c r="P22" s="88"/>
      <c r="Q22" s="88"/>
    </row>
    <row r="23" spans="1:17" s="69" customFormat="1" ht="18" x14ac:dyDescent="0.25">
      <c r="A23" s="84">
        <v>13</v>
      </c>
      <c r="B23" s="85" t="s">
        <v>33</v>
      </c>
      <c r="C23" s="86">
        <v>6</v>
      </c>
      <c r="D23" s="86">
        <v>34</v>
      </c>
      <c r="E23" s="86">
        <v>66</v>
      </c>
      <c r="F23" s="86">
        <v>54</v>
      </c>
      <c r="G23" s="86">
        <f t="shared" ref="G23:G43" si="8">SUM(C23:F23)</f>
        <v>160</v>
      </c>
      <c r="H23" s="87">
        <v>6</v>
      </c>
      <c r="I23" s="87">
        <v>34</v>
      </c>
      <c r="J23" s="87">
        <v>66</v>
      </c>
      <c r="K23" s="87">
        <v>54</v>
      </c>
      <c r="L23" s="87">
        <f t="shared" ref="L23:L43" si="9">SUM(H23:K23)</f>
        <v>160</v>
      </c>
      <c r="M23" s="88">
        <f t="shared" ref="M23:Q44" si="10">C23-H23</f>
        <v>0</v>
      </c>
      <c r="N23" s="88">
        <f t="shared" si="10"/>
        <v>0</v>
      </c>
      <c r="O23" s="88">
        <f t="shared" si="10"/>
        <v>0</v>
      </c>
      <c r="P23" s="88">
        <f t="shared" si="10"/>
        <v>0</v>
      </c>
      <c r="Q23" s="88">
        <f t="shared" si="10"/>
        <v>0</v>
      </c>
    </row>
    <row r="24" spans="1:17" s="69" customFormat="1" ht="18" x14ac:dyDescent="0.25">
      <c r="A24" s="84">
        <v>14</v>
      </c>
      <c r="B24" s="85" t="s">
        <v>34</v>
      </c>
      <c r="C24" s="92">
        <v>128</v>
      </c>
      <c r="D24" s="92">
        <v>380</v>
      </c>
      <c r="E24" s="92">
        <v>318</v>
      </c>
      <c r="F24" s="92">
        <v>282</v>
      </c>
      <c r="G24" s="86">
        <f t="shared" si="8"/>
        <v>1108</v>
      </c>
      <c r="H24" s="93">
        <v>119</v>
      </c>
      <c r="I24" s="93">
        <v>375</v>
      </c>
      <c r="J24" s="93">
        <v>316</v>
      </c>
      <c r="K24" s="93">
        <v>278</v>
      </c>
      <c r="L24" s="87">
        <f t="shared" si="9"/>
        <v>1088</v>
      </c>
      <c r="M24" s="88">
        <f t="shared" si="10"/>
        <v>9</v>
      </c>
      <c r="N24" s="88">
        <f t="shared" si="10"/>
        <v>5</v>
      </c>
      <c r="O24" s="88">
        <f t="shared" si="10"/>
        <v>2</v>
      </c>
      <c r="P24" s="88">
        <f t="shared" si="10"/>
        <v>4</v>
      </c>
      <c r="Q24" s="88">
        <f t="shared" si="10"/>
        <v>20</v>
      </c>
    </row>
    <row r="25" spans="1:17" s="69" customFormat="1" ht="18" x14ac:dyDescent="0.25">
      <c r="A25" s="84">
        <v>15</v>
      </c>
      <c r="B25" s="85" t="s">
        <v>35</v>
      </c>
      <c r="C25" s="86">
        <v>10</v>
      </c>
      <c r="D25" s="86">
        <v>17</v>
      </c>
      <c r="E25" s="86">
        <v>42</v>
      </c>
      <c r="F25" s="86">
        <v>209</v>
      </c>
      <c r="G25" s="86">
        <f t="shared" si="8"/>
        <v>278</v>
      </c>
      <c r="H25" s="87">
        <v>10</v>
      </c>
      <c r="I25" s="87">
        <v>17</v>
      </c>
      <c r="J25" s="87">
        <v>42</v>
      </c>
      <c r="K25" s="87">
        <v>206</v>
      </c>
      <c r="L25" s="87">
        <f t="shared" si="9"/>
        <v>275</v>
      </c>
      <c r="M25" s="88">
        <f t="shared" si="10"/>
        <v>0</v>
      </c>
      <c r="N25" s="88">
        <f t="shared" si="10"/>
        <v>0</v>
      </c>
      <c r="O25" s="88">
        <f t="shared" si="10"/>
        <v>0</v>
      </c>
      <c r="P25" s="88">
        <f t="shared" si="10"/>
        <v>3</v>
      </c>
      <c r="Q25" s="88">
        <f t="shared" si="10"/>
        <v>3</v>
      </c>
    </row>
    <row r="26" spans="1:17" s="69" customFormat="1" ht="18" x14ac:dyDescent="0.25">
      <c r="A26" s="84">
        <v>16</v>
      </c>
      <c r="B26" s="85" t="s">
        <v>36</v>
      </c>
      <c r="C26" s="86">
        <v>2</v>
      </c>
      <c r="D26" s="86">
        <v>0</v>
      </c>
      <c r="E26" s="86">
        <v>5</v>
      </c>
      <c r="F26" s="86">
        <v>5</v>
      </c>
      <c r="G26" s="86">
        <f t="shared" si="8"/>
        <v>12</v>
      </c>
      <c r="H26" s="87">
        <v>2</v>
      </c>
      <c r="I26" s="87">
        <v>0</v>
      </c>
      <c r="J26" s="87">
        <v>5</v>
      </c>
      <c r="K26" s="87">
        <v>5</v>
      </c>
      <c r="L26" s="87">
        <f t="shared" si="9"/>
        <v>12</v>
      </c>
      <c r="M26" s="88">
        <f t="shared" si="10"/>
        <v>0</v>
      </c>
      <c r="N26" s="88">
        <f t="shared" si="10"/>
        <v>0</v>
      </c>
      <c r="O26" s="88">
        <f t="shared" si="10"/>
        <v>0</v>
      </c>
      <c r="P26" s="88">
        <f t="shared" si="10"/>
        <v>0</v>
      </c>
      <c r="Q26" s="88">
        <f t="shared" si="10"/>
        <v>0</v>
      </c>
    </row>
    <row r="27" spans="1:17" s="69" customFormat="1" ht="18" x14ac:dyDescent="0.25">
      <c r="A27" s="84">
        <v>17</v>
      </c>
      <c r="B27" s="85" t="s">
        <v>37</v>
      </c>
      <c r="C27" s="86">
        <v>0</v>
      </c>
      <c r="D27" s="86">
        <v>9</v>
      </c>
      <c r="E27" s="86">
        <v>19</v>
      </c>
      <c r="F27" s="86">
        <v>59</v>
      </c>
      <c r="G27" s="86">
        <f t="shared" si="8"/>
        <v>87</v>
      </c>
      <c r="H27" s="87">
        <v>0</v>
      </c>
      <c r="I27" s="87">
        <v>9</v>
      </c>
      <c r="J27" s="87">
        <v>19</v>
      </c>
      <c r="K27" s="87">
        <v>59</v>
      </c>
      <c r="L27" s="87">
        <f t="shared" si="9"/>
        <v>87</v>
      </c>
      <c r="M27" s="88">
        <f t="shared" si="10"/>
        <v>0</v>
      </c>
      <c r="N27" s="88">
        <f t="shared" si="10"/>
        <v>0</v>
      </c>
      <c r="O27" s="88">
        <f t="shared" si="10"/>
        <v>0</v>
      </c>
      <c r="P27" s="88">
        <f t="shared" si="10"/>
        <v>0</v>
      </c>
      <c r="Q27" s="88">
        <f t="shared" si="10"/>
        <v>0</v>
      </c>
    </row>
    <row r="28" spans="1:17" s="69" customFormat="1" ht="18" x14ac:dyDescent="0.25">
      <c r="A28" s="84">
        <v>18</v>
      </c>
      <c r="B28" s="85" t="s">
        <v>38</v>
      </c>
      <c r="C28" s="86">
        <v>0</v>
      </c>
      <c r="D28" s="86">
        <v>0</v>
      </c>
      <c r="E28" s="86">
        <v>3</v>
      </c>
      <c r="F28" s="86">
        <v>9</v>
      </c>
      <c r="G28" s="86">
        <f t="shared" si="8"/>
        <v>12</v>
      </c>
      <c r="H28" s="87">
        <v>0</v>
      </c>
      <c r="I28" s="87">
        <v>2</v>
      </c>
      <c r="J28" s="87">
        <v>4</v>
      </c>
      <c r="K28" s="87">
        <v>18</v>
      </c>
      <c r="L28" s="87">
        <f t="shared" si="9"/>
        <v>24</v>
      </c>
      <c r="M28" s="88">
        <f t="shared" si="10"/>
        <v>0</v>
      </c>
      <c r="N28" s="88">
        <f t="shared" si="10"/>
        <v>-2</v>
      </c>
      <c r="O28" s="88">
        <f t="shared" si="10"/>
        <v>-1</v>
      </c>
      <c r="P28" s="88">
        <f t="shared" si="10"/>
        <v>-9</v>
      </c>
      <c r="Q28" s="88">
        <f t="shared" si="10"/>
        <v>-12</v>
      </c>
    </row>
    <row r="29" spans="1:17" s="69" customFormat="1" ht="18" x14ac:dyDescent="0.25">
      <c r="A29" s="84">
        <v>19</v>
      </c>
      <c r="B29" s="85" t="s">
        <v>39</v>
      </c>
      <c r="C29" s="86">
        <v>26</v>
      </c>
      <c r="D29" s="86">
        <v>36</v>
      </c>
      <c r="E29" s="86">
        <v>33</v>
      </c>
      <c r="F29" s="86">
        <v>48</v>
      </c>
      <c r="G29" s="86">
        <f t="shared" si="8"/>
        <v>143</v>
      </c>
      <c r="H29" s="87">
        <v>26</v>
      </c>
      <c r="I29" s="87">
        <v>36</v>
      </c>
      <c r="J29" s="87">
        <v>33</v>
      </c>
      <c r="K29" s="87">
        <v>48</v>
      </c>
      <c r="L29" s="87">
        <f t="shared" si="9"/>
        <v>143</v>
      </c>
      <c r="M29" s="88">
        <f t="shared" si="10"/>
        <v>0</v>
      </c>
      <c r="N29" s="88">
        <f t="shared" si="10"/>
        <v>0</v>
      </c>
      <c r="O29" s="88">
        <f t="shared" si="10"/>
        <v>0</v>
      </c>
      <c r="P29" s="88">
        <f t="shared" si="10"/>
        <v>0</v>
      </c>
      <c r="Q29" s="88">
        <f t="shared" si="10"/>
        <v>0</v>
      </c>
    </row>
    <row r="30" spans="1:17" s="69" customFormat="1" ht="18" x14ac:dyDescent="0.25">
      <c r="A30" s="84">
        <v>20</v>
      </c>
      <c r="B30" s="85" t="s">
        <v>40</v>
      </c>
      <c r="C30" s="86">
        <v>0</v>
      </c>
      <c r="D30" s="86">
        <v>0</v>
      </c>
      <c r="E30" s="86">
        <v>2</v>
      </c>
      <c r="F30" s="86">
        <v>3</v>
      </c>
      <c r="G30" s="86">
        <f t="shared" si="8"/>
        <v>5</v>
      </c>
      <c r="H30" s="87">
        <v>0</v>
      </c>
      <c r="I30" s="87">
        <v>0</v>
      </c>
      <c r="J30" s="87">
        <v>2</v>
      </c>
      <c r="K30" s="87">
        <v>3</v>
      </c>
      <c r="L30" s="87">
        <f t="shared" si="9"/>
        <v>5</v>
      </c>
      <c r="M30" s="88">
        <f t="shared" si="10"/>
        <v>0</v>
      </c>
      <c r="N30" s="88">
        <f t="shared" si="10"/>
        <v>0</v>
      </c>
      <c r="O30" s="88">
        <f t="shared" si="10"/>
        <v>0</v>
      </c>
      <c r="P30" s="88">
        <f t="shared" si="10"/>
        <v>0</v>
      </c>
      <c r="Q30" s="88">
        <f t="shared" si="10"/>
        <v>0</v>
      </c>
    </row>
    <row r="31" spans="1:17" s="69" customFormat="1" ht="18" x14ac:dyDescent="0.25">
      <c r="A31" s="84">
        <v>21</v>
      </c>
      <c r="B31" s="85" t="s">
        <v>41</v>
      </c>
      <c r="C31" s="86">
        <v>1</v>
      </c>
      <c r="D31" s="86">
        <v>32</v>
      </c>
      <c r="E31" s="86">
        <v>21</v>
      </c>
      <c r="F31" s="86">
        <v>50</v>
      </c>
      <c r="G31" s="86">
        <f t="shared" si="8"/>
        <v>104</v>
      </c>
      <c r="H31" s="87">
        <v>4</v>
      </c>
      <c r="I31" s="87">
        <v>25</v>
      </c>
      <c r="J31" s="87">
        <v>22</v>
      </c>
      <c r="K31" s="87">
        <v>51</v>
      </c>
      <c r="L31" s="87">
        <f t="shared" si="9"/>
        <v>102</v>
      </c>
      <c r="M31" s="88">
        <f t="shared" si="10"/>
        <v>-3</v>
      </c>
      <c r="N31" s="88">
        <f t="shared" si="10"/>
        <v>7</v>
      </c>
      <c r="O31" s="88">
        <f t="shared" si="10"/>
        <v>-1</v>
      </c>
      <c r="P31" s="88">
        <f t="shared" si="10"/>
        <v>-1</v>
      </c>
      <c r="Q31" s="88">
        <f t="shared" si="10"/>
        <v>2</v>
      </c>
    </row>
    <row r="32" spans="1:17" s="69" customFormat="1" ht="18" x14ac:dyDescent="0.25">
      <c r="A32" s="84">
        <v>22</v>
      </c>
      <c r="B32" s="85" t="s">
        <v>42</v>
      </c>
      <c r="C32" s="86">
        <v>3</v>
      </c>
      <c r="D32" s="86">
        <v>6</v>
      </c>
      <c r="E32" s="86">
        <v>42</v>
      </c>
      <c r="F32" s="86">
        <v>56</v>
      </c>
      <c r="G32" s="86">
        <f t="shared" si="8"/>
        <v>107</v>
      </c>
      <c r="H32" s="87">
        <v>1</v>
      </c>
      <c r="I32" s="87">
        <v>13</v>
      </c>
      <c r="J32" s="87">
        <v>33</v>
      </c>
      <c r="K32" s="87">
        <v>61</v>
      </c>
      <c r="L32" s="87">
        <f t="shared" si="9"/>
        <v>108</v>
      </c>
      <c r="M32" s="88">
        <f t="shared" si="10"/>
        <v>2</v>
      </c>
      <c r="N32" s="88">
        <f t="shared" si="10"/>
        <v>-7</v>
      </c>
      <c r="O32" s="88">
        <f t="shared" si="10"/>
        <v>9</v>
      </c>
      <c r="P32" s="88">
        <f t="shared" si="10"/>
        <v>-5</v>
      </c>
      <c r="Q32" s="88">
        <f t="shared" si="10"/>
        <v>-1</v>
      </c>
    </row>
    <row r="33" spans="1:17" s="69" customFormat="1" ht="18" x14ac:dyDescent="0.25">
      <c r="A33" s="84">
        <v>23</v>
      </c>
      <c r="B33" s="85" t="s">
        <v>43</v>
      </c>
      <c r="C33" s="86">
        <v>2</v>
      </c>
      <c r="D33" s="86">
        <v>7</v>
      </c>
      <c r="E33" s="86">
        <v>5</v>
      </c>
      <c r="F33" s="86">
        <v>23</v>
      </c>
      <c r="G33" s="86">
        <f t="shared" si="8"/>
        <v>37</v>
      </c>
      <c r="H33" s="87">
        <v>1</v>
      </c>
      <c r="I33" s="87">
        <v>8</v>
      </c>
      <c r="J33" s="87">
        <v>5</v>
      </c>
      <c r="K33" s="87">
        <v>17</v>
      </c>
      <c r="L33" s="87">
        <f t="shared" si="9"/>
        <v>31</v>
      </c>
      <c r="M33" s="88">
        <f t="shared" si="10"/>
        <v>1</v>
      </c>
      <c r="N33" s="88">
        <f t="shared" si="10"/>
        <v>-1</v>
      </c>
      <c r="O33" s="88">
        <f t="shared" si="10"/>
        <v>0</v>
      </c>
      <c r="P33" s="88">
        <f t="shared" si="10"/>
        <v>6</v>
      </c>
      <c r="Q33" s="88">
        <f t="shared" si="10"/>
        <v>6</v>
      </c>
    </row>
    <row r="34" spans="1:17" s="69" customFormat="1" ht="18" x14ac:dyDescent="0.25">
      <c r="A34" s="84">
        <v>24</v>
      </c>
      <c r="B34" s="85" t="s">
        <v>44</v>
      </c>
      <c r="C34" s="86">
        <v>1</v>
      </c>
      <c r="D34" s="86">
        <v>9</v>
      </c>
      <c r="E34" s="86">
        <v>22</v>
      </c>
      <c r="F34" s="86">
        <v>60</v>
      </c>
      <c r="G34" s="86">
        <f t="shared" si="8"/>
        <v>92</v>
      </c>
      <c r="H34" s="87">
        <v>2</v>
      </c>
      <c r="I34" s="87">
        <v>9</v>
      </c>
      <c r="J34" s="87">
        <v>22</v>
      </c>
      <c r="K34" s="87">
        <v>62</v>
      </c>
      <c r="L34" s="87">
        <f t="shared" si="9"/>
        <v>95</v>
      </c>
      <c r="M34" s="88">
        <f t="shared" si="10"/>
        <v>-1</v>
      </c>
      <c r="N34" s="88">
        <f t="shared" si="10"/>
        <v>0</v>
      </c>
      <c r="O34" s="88">
        <f t="shared" si="10"/>
        <v>0</v>
      </c>
      <c r="P34" s="88">
        <f t="shared" si="10"/>
        <v>-2</v>
      </c>
      <c r="Q34" s="88">
        <f t="shared" si="10"/>
        <v>-3</v>
      </c>
    </row>
    <row r="35" spans="1:17" s="69" customFormat="1" ht="18" x14ac:dyDescent="0.25">
      <c r="A35" s="84">
        <v>25</v>
      </c>
      <c r="B35" s="85" t="s">
        <v>45</v>
      </c>
      <c r="C35" s="86">
        <v>0</v>
      </c>
      <c r="D35" s="86">
        <v>17</v>
      </c>
      <c r="E35" s="86">
        <v>7</v>
      </c>
      <c r="F35" s="86">
        <v>9</v>
      </c>
      <c r="G35" s="86">
        <f t="shared" si="8"/>
        <v>33</v>
      </c>
      <c r="H35" s="87">
        <v>0</v>
      </c>
      <c r="I35" s="87">
        <v>17</v>
      </c>
      <c r="J35" s="87">
        <v>7</v>
      </c>
      <c r="K35" s="87">
        <v>9</v>
      </c>
      <c r="L35" s="87">
        <f t="shared" si="9"/>
        <v>33</v>
      </c>
      <c r="M35" s="88">
        <f t="shared" si="10"/>
        <v>0</v>
      </c>
      <c r="N35" s="88">
        <f t="shared" si="10"/>
        <v>0</v>
      </c>
      <c r="O35" s="88">
        <f t="shared" si="10"/>
        <v>0</v>
      </c>
      <c r="P35" s="88">
        <f t="shared" si="10"/>
        <v>0</v>
      </c>
      <c r="Q35" s="88">
        <f t="shared" si="10"/>
        <v>0</v>
      </c>
    </row>
    <row r="36" spans="1:17" s="69" customFormat="1" ht="18" x14ac:dyDescent="0.25">
      <c r="A36" s="84">
        <v>26</v>
      </c>
      <c r="B36" s="85" t="s">
        <v>46</v>
      </c>
      <c r="C36" s="86">
        <v>1</v>
      </c>
      <c r="D36" s="86">
        <v>8</v>
      </c>
      <c r="E36" s="86">
        <v>19</v>
      </c>
      <c r="F36" s="86">
        <v>120</v>
      </c>
      <c r="G36" s="86">
        <f t="shared" si="8"/>
        <v>148</v>
      </c>
      <c r="H36" s="87">
        <v>1</v>
      </c>
      <c r="I36" s="87">
        <v>8</v>
      </c>
      <c r="J36" s="87">
        <v>17</v>
      </c>
      <c r="K36" s="87">
        <v>121</v>
      </c>
      <c r="L36" s="87">
        <f t="shared" si="9"/>
        <v>147</v>
      </c>
      <c r="M36" s="88">
        <f t="shared" si="10"/>
        <v>0</v>
      </c>
      <c r="N36" s="88">
        <f t="shared" si="10"/>
        <v>0</v>
      </c>
      <c r="O36" s="88">
        <f t="shared" si="10"/>
        <v>2</v>
      </c>
      <c r="P36" s="88">
        <f t="shared" si="10"/>
        <v>-1</v>
      </c>
      <c r="Q36" s="88">
        <f t="shared" si="10"/>
        <v>1</v>
      </c>
    </row>
    <row r="37" spans="1:17" s="69" customFormat="1" ht="18" x14ac:dyDescent="0.25">
      <c r="A37" s="84">
        <v>27</v>
      </c>
      <c r="B37" s="85" t="s">
        <v>47</v>
      </c>
      <c r="C37" s="86">
        <v>30</v>
      </c>
      <c r="D37" s="86">
        <v>108</v>
      </c>
      <c r="E37" s="86">
        <v>128</v>
      </c>
      <c r="F37" s="86">
        <v>852</v>
      </c>
      <c r="G37" s="86">
        <f t="shared" si="8"/>
        <v>1118</v>
      </c>
      <c r="H37" s="87">
        <v>29</v>
      </c>
      <c r="I37" s="87">
        <v>102</v>
      </c>
      <c r="J37" s="87">
        <v>126</v>
      </c>
      <c r="K37" s="87">
        <v>869</v>
      </c>
      <c r="L37" s="87">
        <f t="shared" si="9"/>
        <v>1126</v>
      </c>
      <c r="M37" s="88">
        <f t="shared" si="10"/>
        <v>1</v>
      </c>
      <c r="N37" s="88">
        <f t="shared" si="10"/>
        <v>6</v>
      </c>
      <c r="O37" s="88">
        <f t="shared" si="10"/>
        <v>2</v>
      </c>
      <c r="P37" s="88">
        <f t="shared" si="10"/>
        <v>-17</v>
      </c>
      <c r="Q37" s="88">
        <f t="shared" si="10"/>
        <v>-8</v>
      </c>
    </row>
    <row r="38" spans="1:17" s="69" customFormat="1" ht="18" x14ac:dyDescent="0.25">
      <c r="A38" s="84">
        <v>28</v>
      </c>
      <c r="B38" s="85" t="s">
        <v>48</v>
      </c>
      <c r="C38" s="86">
        <v>137</v>
      </c>
      <c r="D38" s="86">
        <v>360</v>
      </c>
      <c r="E38" s="86">
        <v>339</v>
      </c>
      <c r="F38" s="86">
        <v>822</v>
      </c>
      <c r="G38" s="86">
        <f t="shared" si="8"/>
        <v>1658</v>
      </c>
      <c r="H38" s="87">
        <v>131</v>
      </c>
      <c r="I38" s="87">
        <v>340</v>
      </c>
      <c r="J38" s="87">
        <v>335</v>
      </c>
      <c r="K38" s="87">
        <v>826</v>
      </c>
      <c r="L38" s="87">
        <f t="shared" si="9"/>
        <v>1632</v>
      </c>
      <c r="M38" s="88">
        <f t="shared" si="10"/>
        <v>6</v>
      </c>
      <c r="N38" s="88">
        <f t="shared" si="10"/>
        <v>20</v>
      </c>
      <c r="O38" s="88">
        <f t="shared" si="10"/>
        <v>4</v>
      </c>
      <c r="P38" s="88">
        <f t="shared" si="10"/>
        <v>-4</v>
      </c>
      <c r="Q38" s="88">
        <f t="shared" si="10"/>
        <v>26</v>
      </c>
    </row>
    <row r="39" spans="1:17" s="69" customFormat="1" ht="18" x14ac:dyDescent="0.25">
      <c r="A39" s="84">
        <v>29</v>
      </c>
      <c r="B39" s="85" t="s">
        <v>49</v>
      </c>
      <c r="C39" s="86">
        <v>45</v>
      </c>
      <c r="D39" s="86">
        <v>83</v>
      </c>
      <c r="E39" s="86">
        <v>162</v>
      </c>
      <c r="F39" s="86">
        <v>937</v>
      </c>
      <c r="G39" s="86">
        <f t="shared" si="8"/>
        <v>1227</v>
      </c>
      <c r="H39" s="87">
        <v>45</v>
      </c>
      <c r="I39" s="87">
        <v>83</v>
      </c>
      <c r="J39" s="87">
        <v>162</v>
      </c>
      <c r="K39" s="87">
        <v>937</v>
      </c>
      <c r="L39" s="87">
        <f t="shared" si="9"/>
        <v>1227</v>
      </c>
      <c r="M39" s="88">
        <f t="shared" si="10"/>
        <v>0</v>
      </c>
      <c r="N39" s="88">
        <f t="shared" si="10"/>
        <v>0</v>
      </c>
      <c r="O39" s="88">
        <f t="shared" si="10"/>
        <v>0</v>
      </c>
      <c r="P39" s="88">
        <f t="shared" si="10"/>
        <v>0</v>
      </c>
      <c r="Q39" s="88">
        <f t="shared" si="10"/>
        <v>0</v>
      </c>
    </row>
    <row r="40" spans="1:17" s="69" customFormat="1" ht="18" x14ac:dyDescent="0.25">
      <c r="A40" s="84">
        <v>30</v>
      </c>
      <c r="B40" s="85" t="s">
        <v>50</v>
      </c>
      <c r="C40" s="86">
        <v>5</v>
      </c>
      <c r="D40" s="86">
        <v>15</v>
      </c>
      <c r="E40" s="86">
        <v>12</v>
      </c>
      <c r="F40" s="86">
        <v>51</v>
      </c>
      <c r="G40" s="86">
        <f t="shared" si="8"/>
        <v>83</v>
      </c>
      <c r="H40" s="87">
        <v>5</v>
      </c>
      <c r="I40" s="87">
        <v>15</v>
      </c>
      <c r="J40" s="87">
        <v>12</v>
      </c>
      <c r="K40" s="87">
        <v>52</v>
      </c>
      <c r="L40" s="87">
        <f t="shared" si="9"/>
        <v>84</v>
      </c>
      <c r="M40" s="88">
        <f t="shared" si="10"/>
        <v>0</v>
      </c>
      <c r="N40" s="88">
        <f t="shared" si="10"/>
        <v>0</v>
      </c>
      <c r="O40" s="88">
        <f t="shared" si="10"/>
        <v>0</v>
      </c>
      <c r="P40" s="88">
        <f t="shared" si="10"/>
        <v>-1</v>
      </c>
      <c r="Q40" s="88">
        <f t="shared" si="10"/>
        <v>-1</v>
      </c>
    </row>
    <row r="41" spans="1:17" s="69" customFormat="1" ht="18" x14ac:dyDescent="0.25">
      <c r="A41" s="84">
        <v>31</v>
      </c>
      <c r="B41" s="85" t="s">
        <v>51</v>
      </c>
      <c r="C41" s="86">
        <v>0</v>
      </c>
      <c r="D41" s="86">
        <v>0</v>
      </c>
      <c r="E41" s="86">
        <v>11</v>
      </c>
      <c r="F41" s="86">
        <v>10</v>
      </c>
      <c r="G41" s="86">
        <f t="shared" si="8"/>
        <v>21</v>
      </c>
      <c r="H41" s="87">
        <v>0</v>
      </c>
      <c r="I41" s="87">
        <v>0</v>
      </c>
      <c r="J41" s="87">
        <v>11</v>
      </c>
      <c r="K41" s="87">
        <v>10</v>
      </c>
      <c r="L41" s="87">
        <f>SUM(H41:K41)</f>
        <v>21</v>
      </c>
      <c r="M41" s="88">
        <f>C41-H41</f>
        <v>0</v>
      </c>
      <c r="N41" s="88">
        <f>D41-I41</f>
        <v>0</v>
      </c>
      <c r="O41" s="88">
        <f>E41-J41</f>
        <v>0</v>
      </c>
      <c r="P41" s="88">
        <f>F41-K41</f>
        <v>0</v>
      </c>
      <c r="Q41" s="88">
        <f>G41-L41</f>
        <v>0</v>
      </c>
    </row>
    <row r="42" spans="1:17" s="69" customFormat="1" ht="18" x14ac:dyDescent="0.25">
      <c r="A42" s="84">
        <v>32</v>
      </c>
      <c r="B42" s="85" t="s">
        <v>52</v>
      </c>
      <c r="C42" s="86">
        <v>4</v>
      </c>
      <c r="D42" s="86">
        <v>1</v>
      </c>
      <c r="E42" s="86">
        <v>8</v>
      </c>
      <c r="F42" s="86">
        <v>5</v>
      </c>
      <c r="G42" s="86">
        <f t="shared" si="8"/>
        <v>18</v>
      </c>
      <c r="H42" s="87">
        <v>4</v>
      </c>
      <c r="I42" s="87">
        <v>1</v>
      </c>
      <c r="J42" s="87">
        <v>8</v>
      </c>
      <c r="K42" s="87">
        <v>5</v>
      </c>
      <c r="L42" s="87">
        <f t="shared" si="9"/>
        <v>18</v>
      </c>
      <c r="M42" s="88">
        <f t="shared" si="10"/>
        <v>0</v>
      </c>
      <c r="N42" s="88">
        <f t="shared" si="10"/>
        <v>0</v>
      </c>
      <c r="O42" s="88">
        <f t="shared" si="10"/>
        <v>0</v>
      </c>
      <c r="P42" s="88">
        <f t="shared" si="10"/>
        <v>0</v>
      </c>
      <c r="Q42" s="88">
        <f t="shared" si="10"/>
        <v>0</v>
      </c>
    </row>
    <row r="43" spans="1:17" s="69" customFormat="1" ht="18" x14ac:dyDescent="0.25">
      <c r="A43" s="84">
        <v>33</v>
      </c>
      <c r="B43" s="85" t="s">
        <v>53</v>
      </c>
      <c r="C43" s="86">
        <v>1</v>
      </c>
      <c r="D43" s="86">
        <v>11</v>
      </c>
      <c r="E43" s="86">
        <v>5</v>
      </c>
      <c r="F43" s="86">
        <v>42</v>
      </c>
      <c r="G43" s="86">
        <f t="shared" si="8"/>
        <v>59</v>
      </c>
      <c r="H43" s="94">
        <v>2</v>
      </c>
      <c r="I43" s="94">
        <v>8</v>
      </c>
      <c r="J43" s="94">
        <v>4</v>
      </c>
      <c r="K43" s="94">
        <v>36</v>
      </c>
      <c r="L43" s="87">
        <f t="shared" si="9"/>
        <v>50</v>
      </c>
      <c r="M43" s="88">
        <f t="shared" si="10"/>
        <v>-1</v>
      </c>
      <c r="N43" s="88">
        <f t="shared" si="10"/>
        <v>3</v>
      </c>
      <c r="O43" s="88">
        <f t="shared" si="10"/>
        <v>1</v>
      </c>
      <c r="P43" s="88">
        <f t="shared" si="10"/>
        <v>6</v>
      </c>
      <c r="Q43" s="88">
        <f t="shared" si="10"/>
        <v>9</v>
      </c>
    </row>
    <row r="44" spans="1:17" s="70" customFormat="1" ht="18" x14ac:dyDescent="0.25">
      <c r="A44" s="80"/>
      <c r="B44" s="81" t="s">
        <v>54</v>
      </c>
      <c r="C44" s="89">
        <f t="shared" ref="C44:L44" si="11">SUM(C23:C43)</f>
        <v>402</v>
      </c>
      <c r="D44" s="89">
        <f t="shared" si="11"/>
        <v>1133</v>
      </c>
      <c r="E44" s="89">
        <f t="shared" si="11"/>
        <v>1269</v>
      </c>
      <c r="F44" s="89">
        <f t="shared" si="11"/>
        <v>3706</v>
      </c>
      <c r="G44" s="89">
        <f t="shared" si="11"/>
        <v>6510</v>
      </c>
      <c r="H44" s="90">
        <f t="shared" si="11"/>
        <v>388</v>
      </c>
      <c r="I44" s="90">
        <f t="shared" si="11"/>
        <v>1102</v>
      </c>
      <c r="J44" s="90">
        <f t="shared" si="11"/>
        <v>1251</v>
      </c>
      <c r="K44" s="90">
        <f t="shared" si="11"/>
        <v>3727</v>
      </c>
      <c r="L44" s="90">
        <f t="shared" si="11"/>
        <v>6468</v>
      </c>
      <c r="M44" s="91">
        <f t="shared" si="10"/>
        <v>14</v>
      </c>
      <c r="N44" s="91">
        <f t="shared" si="10"/>
        <v>31</v>
      </c>
      <c r="O44" s="91">
        <f t="shared" si="10"/>
        <v>18</v>
      </c>
      <c r="P44" s="91">
        <f t="shared" si="10"/>
        <v>-21</v>
      </c>
      <c r="Q44" s="91">
        <f t="shared" si="10"/>
        <v>42</v>
      </c>
    </row>
    <row r="45" spans="1:17" s="69" customFormat="1" ht="18" x14ac:dyDescent="0.25">
      <c r="A45" s="80"/>
      <c r="B45" s="81" t="s">
        <v>56</v>
      </c>
      <c r="C45" s="88"/>
      <c r="D45" s="88"/>
      <c r="E45" s="88"/>
      <c r="F45" s="88"/>
      <c r="G45" s="88"/>
      <c r="H45" s="95"/>
      <c r="I45" s="95"/>
      <c r="J45" s="95"/>
      <c r="K45" s="95"/>
      <c r="L45" s="95"/>
      <c r="M45" s="88"/>
      <c r="N45" s="88"/>
      <c r="O45" s="88"/>
      <c r="P45" s="88"/>
      <c r="Q45" s="88"/>
    </row>
    <row r="46" spans="1:17" s="69" customFormat="1" ht="18" x14ac:dyDescent="0.25">
      <c r="A46" s="84">
        <v>34</v>
      </c>
      <c r="B46" s="85" t="s">
        <v>57</v>
      </c>
      <c r="C46" s="86">
        <v>134</v>
      </c>
      <c r="D46" s="86">
        <v>64</v>
      </c>
      <c r="E46" s="86">
        <v>38</v>
      </c>
      <c r="F46" s="86">
        <v>0</v>
      </c>
      <c r="G46" s="86">
        <f t="shared" ref="G46:G47" si="12">SUM(C46:F46)</f>
        <v>236</v>
      </c>
      <c r="H46" s="87">
        <v>134</v>
      </c>
      <c r="I46" s="87">
        <v>64</v>
      </c>
      <c r="J46" s="87">
        <v>38</v>
      </c>
      <c r="K46" s="87">
        <v>0</v>
      </c>
      <c r="L46" s="87">
        <f t="shared" ref="L46:L47" si="13">SUM(H46:K46)</f>
        <v>236</v>
      </c>
      <c r="M46" s="88">
        <f t="shared" ref="M46:Q50" si="14">C46-H46</f>
        <v>0</v>
      </c>
      <c r="N46" s="88">
        <f t="shared" si="14"/>
        <v>0</v>
      </c>
      <c r="O46" s="88">
        <f t="shared" si="14"/>
        <v>0</v>
      </c>
      <c r="P46" s="88">
        <f t="shared" si="14"/>
        <v>0</v>
      </c>
      <c r="Q46" s="88">
        <f t="shared" si="14"/>
        <v>0</v>
      </c>
    </row>
    <row r="47" spans="1:17" s="69" customFormat="1" ht="18" x14ac:dyDescent="0.25">
      <c r="A47" s="84">
        <v>35</v>
      </c>
      <c r="B47" s="85" t="s">
        <v>58</v>
      </c>
      <c r="C47" s="86">
        <v>17</v>
      </c>
      <c r="D47" s="86">
        <v>29</v>
      </c>
      <c r="E47" s="86">
        <v>30</v>
      </c>
      <c r="F47" s="86">
        <v>0</v>
      </c>
      <c r="G47" s="86">
        <f t="shared" si="12"/>
        <v>76</v>
      </c>
      <c r="H47" s="87">
        <v>17</v>
      </c>
      <c r="I47" s="87">
        <v>29</v>
      </c>
      <c r="J47" s="87">
        <v>30</v>
      </c>
      <c r="K47" s="87">
        <v>0</v>
      </c>
      <c r="L47" s="87">
        <f t="shared" si="13"/>
        <v>76</v>
      </c>
      <c r="M47" s="88">
        <f t="shared" si="14"/>
        <v>0</v>
      </c>
      <c r="N47" s="88">
        <f t="shared" si="14"/>
        <v>0</v>
      </c>
      <c r="O47" s="88">
        <f t="shared" si="14"/>
        <v>0</v>
      </c>
      <c r="P47" s="88">
        <f t="shared" si="14"/>
        <v>0</v>
      </c>
      <c r="Q47" s="88">
        <f t="shared" si="14"/>
        <v>0</v>
      </c>
    </row>
    <row r="48" spans="1:17" s="70" customFormat="1" ht="18" x14ac:dyDescent="0.25">
      <c r="A48" s="80"/>
      <c r="B48" s="81" t="s">
        <v>59</v>
      </c>
      <c r="C48" s="89">
        <f t="shared" ref="C48:L48" si="15">SUM(C46:C47)</f>
        <v>151</v>
      </c>
      <c r="D48" s="89">
        <f t="shared" si="15"/>
        <v>93</v>
      </c>
      <c r="E48" s="89">
        <f t="shared" si="15"/>
        <v>68</v>
      </c>
      <c r="F48" s="89">
        <f t="shared" si="15"/>
        <v>0</v>
      </c>
      <c r="G48" s="89">
        <f t="shared" si="15"/>
        <v>312</v>
      </c>
      <c r="H48" s="90">
        <f t="shared" si="15"/>
        <v>151</v>
      </c>
      <c r="I48" s="90">
        <f t="shared" si="15"/>
        <v>93</v>
      </c>
      <c r="J48" s="90">
        <f t="shared" si="15"/>
        <v>68</v>
      </c>
      <c r="K48" s="90">
        <f t="shared" si="15"/>
        <v>0</v>
      </c>
      <c r="L48" s="90">
        <f t="shared" si="15"/>
        <v>312</v>
      </c>
      <c r="M48" s="91">
        <f t="shared" si="14"/>
        <v>0</v>
      </c>
      <c r="N48" s="91">
        <f t="shared" si="14"/>
        <v>0</v>
      </c>
      <c r="O48" s="91">
        <f t="shared" si="14"/>
        <v>0</v>
      </c>
      <c r="P48" s="91">
        <f t="shared" si="14"/>
        <v>0</v>
      </c>
      <c r="Q48" s="91">
        <f t="shared" si="14"/>
        <v>0</v>
      </c>
    </row>
    <row r="49" spans="1:17" s="70" customFormat="1" ht="18" x14ac:dyDescent="0.25">
      <c r="A49" s="81" t="s">
        <v>61</v>
      </c>
      <c r="B49" s="81"/>
      <c r="C49" s="89">
        <f t="shared" ref="C49:L49" si="16">SUM(C11,C21,C44,C48)</f>
        <v>2351</v>
      </c>
      <c r="D49" s="89">
        <f t="shared" si="16"/>
        <v>3457</v>
      </c>
      <c r="E49" s="89">
        <f t="shared" si="16"/>
        <v>4247</v>
      </c>
      <c r="F49" s="89">
        <f t="shared" si="16"/>
        <v>7178</v>
      </c>
      <c r="G49" s="89">
        <f t="shared" si="16"/>
        <v>17233</v>
      </c>
      <c r="H49" s="90">
        <f t="shared" si="16"/>
        <v>2330</v>
      </c>
      <c r="I49" s="90">
        <f t="shared" si="16"/>
        <v>3424</v>
      </c>
      <c r="J49" s="90">
        <f t="shared" si="16"/>
        <v>4234</v>
      </c>
      <c r="K49" s="90">
        <f t="shared" si="16"/>
        <v>7206</v>
      </c>
      <c r="L49" s="90">
        <f t="shared" si="16"/>
        <v>17194</v>
      </c>
      <c r="M49" s="91">
        <f t="shared" si="14"/>
        <v>21</v>
      </c>
      <c r="N49" s="91">
        <f t="shared" si="14"/>
        <v>33</v>
      </c>
      <c r="O49" s="91">
        <f t="shared" si="14"/>
        <v>13</v>
      </c>
      <c r="P49" s="91">
        <f t="shared" si="14"/>
        <v>-28</v>
      </c>
      <c r="Q49" s="91">
        <f t="shared" si="14"/>
        <v>39</v>
      </c>
    </row>
    <row r="50" spans="1:17" s="70" customFormat="1" ht="18" x14ac:dyDescent="0.25">
      <c r="A50" s="81" t="s">
        <v>140</v>
      </c>
      <c r="B50" s="81"/>
      <c r="C50" s="96">
        <f t="shared" ref="C50:L50" si="17">SUM(C11,,C21,C44)</f>
        <v>2200</v>
      </c>
      <c r="D50" s="96">
        <f t="shared" si="17"/>
        <v>3364</v>
      </c>
      <c r="E50" s="96">
        <f t="shared" si="17"/>
        <v>4179</v>
      </c>
      <c r="F50" s="96">
        <f t="shared" si="17"/>
        <v>7178</v>
      </c>
      <c r="G50" s="96">
        <f t="shared" si="17"/>
        <v>16921</v>
      </c>
      <c r="H50" s="97">
        <f t="shared" si="17"/>
        <v>2179</v>
      </c>
      <c r="I50" s="97">
        <f t="shared" si="17"/>
        <v>3331</v>
      </c>
      <c r="J50" s="97">
        <f t="shared" si="17"/>
        <v>4166</v>
      </c>
      <c r="K50" s="97">
        <f t="shared" si="17"/>
        <v>7206</v>
      </c>
      <c r="L50" s="97">
        <f t="shared" si="17"/>
        <v>16882</v>
      </c>
      <c r="M50" s="91">
        <f t="shared" si="14"/>
        <v>21</v>
      </c>
      <c r="N50" s="91">
        <f t="shared" si="14"/>
        <v>33</v>
      </c>
      <c r="O50" s="91">
        <f t="shared" si="14"/>
        <v>13</v>
      </c>
      <c r="P50" s="91">
        <f t="shared" si="14"/>
        <v>-28</v>
      </c>
      <c r="Q50" s="91">
        <f t="shared" si="14"/>
        <v>39</v>
      </c>
    </row>
    <row r="51" spans="1:17" s="69" customFormat="1" ht="18" x14ac:dyDescent="0.25">
      <c r="A51" s="80" t="s">
        <v>62</v>
      </c>
      <c r="B51" s="81" t="s">
        <v>63</v>
      </c>
      <c r="C51" s="86"/>
      <c r="D51" s="86"/>
      <c r="E51" s="86"/>
      <c r="F51" s="86"/>
      <c r="G51" s="86"/>
      <c r="H51" s="87"/>
      <c r="I51" s="87"/>
      <c r="J51" s="87"/>
      <c r="K51" s="87"/>
      <c r="L51" s="87"/>
      <c r="M51" s="88"/>
      <c r="N51" s="88"/>
      <c r="O51" s="88"/>
      <c r="P51" s="88"/>
      <c r="Q51" s="88"/>
    </row>
    <row r="52" spans="1:17" s="69" customFormat="1" ht="18" x14ac:dyDescent="0.25">
      <c r="A52" s="84">
        <v>36</v>
      </c>
      <c r="B52" s="85" t="s">
        <v>64</v>
      </c>
      <c r="C52" s="86">
        <v>0</v>
      </c>
      <c r="D52" s="86">
        <v>0</v>
      </c>
      <c r="E52" s="86">
        <v>0</v>
      </c>
      <c r="F52" s="86">
        <v>0</v>
      </c>
      <c r="G52" s="86">
        <f>SUM(C52:F52)</f>
        <v>0</v>
      </c>
      <c r="H52" s="87">
        <v>0</v>
      </c>
      <c r="I52" s="87">
        <v>0</v>
      </c>
      <c r="J52" s="87">
        <v>0</v>
      </c>
      <c r="K52" s="87">
        <v>0</v>
      </c>
      <c r="L52" s="87">
        <f>SUM(H52:K52)</f>
        <v>0</v>
      </c>
      <c r="M52" s="88">
        <f t="shared" ref="M52:Q68" si="18">C52-H52</f>
        <v>0</v>
      </c>
      <c r="N52" s="88">
        <f t="shared" si="18"/>
        <v>0</v>
      </c>
      <c r="O52" s="88">
        <f t="shared" si="18"/>
        <v>0</v>
      </c>
      <c r="P52" s="88">
        <f t="shared" si="18"/>
        <v>0</v>
      </c>
      <c r="Q52" s="88">
        <f t="shared" si="18"/>
        <v>0</v>
      </c>
    </row>
    <row r="53" spans="1:17" ht="18" x14ac:dyDescent="0.25">
      <c r="A53" s="84">
        <v>37</v>
      </c>
      <c r="B53" s="85" t="s">
        <v>65</v>
      </c>
      <c r="C53" s="86">
        <v>23</v>
      </c>
      <c r="D53" s="86">
        <v>30</v>
      </c>
      <c r="E53" s="86">
        <v>31</v>
      </c>
      <c r="F53" s="86">
        <v>11</v>
      </c>
      <c r="G53" s="86">
        <f t="shared" ref="G53:G56" si="19">SUM(C53:F53)</f>
        <v>95</v>
      </c>
      <c r="H53" s="87">
        <v>23</v>
      </c>
      <c r="I53" s="87">
        <v>30</v>
      </c>
      <c r="J53" s="87">
        <v>31</v>
      </c>
      <c r="K53" s="87">
        <v>11</v>
      </c>
      <c r="L53" s="87">
        <f t="shared" ref="L53:L56" si="20">SUM(H53:K53)</f>
        <v>95</v>
      </c>
      <c r="M53" s="88">
        <f t="shared" si="18"/>
        <v>0</v>
      </c>
      <c r="N53" s="88">
        <f t="shared" si="18"/>
        <v>0</v>
      </c>
      <c r="O53" s="88">
        <f t="shared" si="18"/>
        <v>0</v>
      </c>
      <c r="P53" s="88">
        <f t="shared" si="18"/>
        <v>0</v>
      </c>
      <c r="Q53" s="88">
        <f t="shared" si="18"/>
        <v>0</v>
      </c>
    </row>
    <row r="54" spans="1:17" s="69" customFormat="1" ht="18" x14ac:dyDescent="0.25">
      <c r="A54" s="84">
        <v>38</v>
      </c>
      <c r="B54" s="85" t="s">
        <v>66</v>
      </c>
      <c r="C54" s="86">
        <v>0</v>
      </c>
      <c r="D54" s="86">
        <v>0</v>
      </c>
      <c r="E54" s="86">
        <v>0</v>
      </c>
      <c r="F54" s="86">
        <v>0</v>
      </c>
      <c r="G54" s="86">
        <f t="shared" si="19"/>
        <v>0</v>
      </c>
      <c r="H54" s="87">
        <v>0</v>
      </c>
      <c r="I54" s="87">
        <v>0</v>
      </c>
      <c r="J54" s="87">
        <v>0</v>
      </c>
      <c r="K54" s="87">
        <v>0</v>
      </c>
      <c r="L54" s="87">
        <f t="shared" si="20"/>
        <v>0</v>
      </c>
      <c r="M54" s="88">
        <f t="shared" si="18"/>
        <v>0</v>
      </c>
      <c r="N54" s="88">
        <f t="shared" si="18"/>
        <v>0</v>
      </c>
      <c r="O54" s="88">
        <f t="shared" si="18"/>
        <v>0</v>
      </c>
      <c r="P54" s="88">
        <f t="shared" si="18"/>
        <v>0</v>
      </c>
      <c r="Q54" s="88">
        <f t="shared" si="18"/>
        <v>0</v>
      </c>
    </row>
    <row r="55" spans="1:17" s="69" customFormat="1" ht="18" x14ac:dyDescent="0.25">
      <c r="A55" s="80"/>
      <c r="B55" s="81" t="s">
        <v>67</v>
      </c>
      <c r="C55" s="86">
        <f>SUM(C52:C54)</f>
        <v>23</v>
      </c>
      <c r="D55" s="86">
        <f t="shared" ref="D55:G55" si="21">SUM(D52:D54)</f>
        <v>30</v>
      </c>
      <c r="E55" s="86">
        <f t="shared" si="21"/>
        <v>31</v>
      </c>
      <c r="F55" s="86">
        <f t="shared" si="21"/>
        <v>11</v>
      </c>
      <c r="G55" s="86">
        <f t="shared" si="21"/>
        <v>95</v>
      </c>
      <c r="H55" s="87">
        <f>SUM(H52:H54)</f>
        <v>23</v>
      </c>
      <c r="I55" s="87">
        <f t="shared" ref="I55:L55" si="22">SUM(I52:I54)</f>
        <v>30</v>
      </c>
      <c r="J55" s="87">
        <f t="shared" si="22"/>
        <v>31</v>
      </c>
      <c r="K55" s="87">
        <f t="shared" si="22"/>
        <v>11</v>
      </c>
      <c r="L55" s="87">
        <f t="shared" si="22"/>
        <v>95</v>
      </c>
      <c r="M55" s="88">
        <f t="shared" si="18"/>
        <v>0</v>
      </c>
      <c r="N55" s="88">
        <f t="shared" si="18"/>
        <v>0</v>
      </c>
      <c r="O55" s="88">
        <f t="shared" si="18"/>
        <v>0</v>
      </c>
      <c r="P55" s="88">
        <f t="shared" si="18"/>
        <v>0</v>
      </c>
      <c r="Q55" s="88">
        <f t="shared" si="18"/>
        <v>0</v>
      </c>
    </row>
    <row r="56" spans="1:17" s="69" customFormat="1" ht="18" x14ac:dyDescent="0.25">
      <c r="A56" s="84">
        <v>39</v>
      </c>
      <c r="B56" s="85" t="s">
        <v>69</v>
      </c>
      <c r="C56" s="86">
        <v>0</v>
      </c>
      <c r="D56" s="86">
        <v>0</v>
      </c>
      <c r="E56" s="86">
        <v>0</v>
      </c>
      <c r="F56" s="86">
        <v>0</v>
      </c>
      <c r="G56" s="86">
        <f t="shared" si="19"/>
        <v>0</v>
      </c>
      <c r="H56" s="87">
        <v>0</v>
      </c>
      <c r="I56" s="87">
        <v>0</v>
      </c>
      <c r="J56" s="87">
        <v>0</v>
      </c>
      <c r="K56" s="87">
        <v>0</v>
      </c>
      <c r="L56" s="87">
        <f t="shared" si="20"/>
        <v>0</v>
      </c>
      <c r="M56" s="88">
        <f t="shared" si="18"/>
        <v>0</v>
      </c>
      <c r="N56" s="88">
        <f t="shared" si="18"/>
        <v>0</v>
      </c>
      <c r="O56" s="88">
        <f t="shared" si="18"/>
        <v>0</v>
      </c>
      <c r="P56" s="88">
        <f t="shared" si="18"/>
        <v>0</v>
      </c>
      <c r="Q56" s="88">
        <f t="shared" si="18"/>
        <v>0</v>
      </c>
    </row>
    <row r="57" spans="1:17" s="69" customFormat="1" ht="18" x14ac:dyDescent="0.25">
      <c r="A57" s="80"/>
      <c r="B57" s="81" t="s">
        <v>70</v>
      </c>
      <c r="C57" s="91">
        <f>SUM(C56)</f>
        <v>0</v>
      </c>
      <c r="D57" s="91">
        <f t="shared" ref="D57:G57" si="23">SUM(D56)</f>
        <v>0</v>
      </c>
      <c r="E57" s="91">
        <f t="shared" si="23"/>
        <v>0</v>
      </c>
      <c r="F57" s="91">
        <f t="shared" si="23"/>
        <v>0</v>
      </c>
      <c r="G57" s="91">
        <f t="shared" si="23"/>
        <v>0</v>
      </c>
      <c r="H57" s="98">
        <f>SUM(H56)</f>
        <v>0</v>
      </c>
      <c r="I57" s="98">
        <f t="shared" ref="I57:L57" si="24">SUM(I56)</f>
        <v>0</v>
      </c>
      <c r="J57" s="98">
        <f t="shared" si="24"/>
        <v>0</v>
      </c>
      <c r="K57" s="98">
        <f t="shared" si="24"/>
        <v>0</v>
      </c>
      <c r="L57" s="98">
        <f t="shared" si="24"/>
        <v>0</v>
      </c>
      <c r="M57" s="88">
        <f t="shared" si="18"/>
        <v>0</v>
      </c>
      <c r="N57" s="88">
        <f t="shared" si="18"/>
        <v>0</v>
      </c>
      <c r="O57" s="88">
        <f t="shared" si="18"/>
        <v>0</v>
      </c>
      <c r="P57" s="88">
        <f t="shared" si="18"/>
        <v>0</v>
      </c>
      <c r="Q57" s="88">
        <f t="shared" si="18"/>
        <v>0</v>
      </c>
    </row>
    <row r="58" spans="1:17" s="69" customFormat="1" ht="18" x14ac:dyDescent="0.25">
      <c r="A58" s="80" t="s">
        <v>141</v>
      </c>
      <c r="B58" s="81" t="s">
        <v>72</v>
      </c>
      <c r="C58" s="91"/>
      <c r="D58" s="91"/>
      <c r="E58" s="91"/>
      <c r="F58" s="91"/>
      <c r="G58" s="91"/>
      <c r="H58" s="94"/>
      <c r="I58" s="94"/>
      <c r="J58" s="94"/>
      <c r="K58" s="94"/>
      <c r="L58" s="94"/>
      <c r="M58" s="88"/>
      <c r="N58" s="88"/>
      <c r="O58" s="88"/>
      <c r="P58" s="88"/>
      <c r="Q58" s="88"/>
    </row>
    <row r="59" spans="1:17" s="69" customFormat="1" ht="18" x14ac:dyDescent="0.25">
      <c r="A59" s="84">
        <v>40</v>
      </c>
      <c r="B59" s="85" t="s">
        <v>73</v>
      </c>
      <c r="C59" s="91">
        <v>3</v>
      </c>
      <c r="D59" s="91">
        <v>7</v>
      </c>
      <c r="E59" s="91">
        <v>14</v>
      </c>
      <c r="F59" s="91">
        <v>9</v>
      </c>
      <c r="G59" s="86">
        <f t="shared" ref="G59:G67" si="25">SUM(C59:F59)</f>
        <v>33</v>
      </c>
      <c r="H59" s="94">
        <v>3</v>
      </c>
      <c r="I59" s="94">
        <v>7</v>
      </c>
      <c r="J59" s="94">
        <v>14</v>
      </c>
      <c r="K59" s="94">
        <v>9</v>
      </c>
      <c r="L59" s="87">
        <f t="shared" ref="L59:L67" si="26">SUM(H59:K59)</f>
        <v>33</v>
      </c>
      <c r="M59" s="88">
        <f t="shared" si="18"/>
        <v>0</v>
      </c>
      <c r="N59" s="88">
        <f t="shared" si="18"/>
        <v>0</v>
      </c>
      <c r="O59" s="88">
        <f t="shared" si="18"/>
        <v>0</v>
      </c>
      <c r="P59" s="88">
        <f t="shared" si="18"/>
        <v>0</v>
      </c>
      <c r="Q59" s="88">
        <f t="shared" si="18"/>
        <v>0</v>
      </c>
    </row>
    <row r="60" spans="1:17" s="69" customFormat="1" ht="18" x14ac:dyDescent="0.25">
      <c r="A60" s="84">
        <v>41</v>
      </c>
      <c r="B60" s="85" t="s">
        <v>74</v>
      </c>
      <c r="C60" s="91">
        <v>2</v>
      </c>
      <c r="D60" s="91">
        <v>28</v>
      </c>
      <c r="E60" s="91">
        <v>16</v>
      </c>
      <c r="F60" s="91">
        <v>20</v>
      </c>
      <c r="G60" s="86">
        <f t="shared" si="25"/>
        <v>66</v>
      </c>
      <c r="H60" s="94">
        <v>2</v>
      </c>
      <c r="I60" s="94">
        <v>28</v>
      </c>
      <c r="J60" s="94">
        <v>16</v>
      </c>
      <c r="K60" s="94">
        <v>20</v>
      </c>
      <c r="L60" s="87">
        <f t="shared" si="26"/>
        <v>66</v>
      </c>
      <c r="M60" s="88">
        <f t="shared" si="18"/>
        <v>0</v>
      </c>
      <c r="N60" s="88">
        <f t="shared" si="18"/>
        <v>0</v>
      </c>
      <c r="O60" s="88">
        <f t="shared" si="18"/>
        <v>0</v>
      </c>
      <c r="P60" s="88">
        <f t="shared" si="18"/>
        <v>0</v>
      </c>
      <c r="Q60" s="88">
        <f t="shared" si="18"/>
        <v>0</v>
      </c>
    </row>
    <row r="61" spans="1:17" s="69" customFormat="1" ht="18" x14ac:dyDescent="0.25">
      <c r="A61" s="84">
        <v>42</v>
      </c>
      <c r="B61" s="85" t="s">
        <v>75</v>
      </c>
      <c r="C61" s="91">
        <v>0</v>
      </c>
      <c r="D61" s="91">
        <v>0</v>
      </c>
      <c r="E61" s="91">
        <v>0</v>
      </c>
      <c r="F61" s="91">
        <v>0</v>
      </c>
      <c r="G61" s="86">
        <f t="shared" si="25"/>
        <v>0</v>
      </c>
      <c r="H61" s="94">
        <v>0</v>
      </c>
      <c r="I61" s="94">
        <v>0</v>
      </c>
      <c r="J61" s="94">
        <v>0</v>
      </c>
      <c r="K61" s="94">
        <v>0</v>
      </c>
      <c r="L61" s="87">
        <f t="shared" si="26"/>
        <v>0</v>
      </c>
      <c r="M61" s="88">
        <f t="shared" si="18"/>
        <v>0</v>
      </c>
      <c r="N61" s="88">
        <f t="shared" si="18"/>
        <v>0</v>
      </c>
      <c r="O61" s="88">
        <f t="shared" si="18"/>
        <v>0</v>
      </c>
      <c r="P61" s="88">
        <f t="shared" si="18"/>
        <v>0</v>
      </c>
      <c r="Q61" s="88">
        <f t="shared" si="18"/>
        <v>0</v>
      </c>
    </row>
    <row r="62" spans="1:17" s="69" customFormat="1" ht="18" x14ac:dyDescent="0.25">
      <c r="A62" s="84">
        <v>43</v>
      </c>
      <c r="B62" s="85" t="s">
        <v>76</v>
      </c>
      <c r="C62" s="91">
        <v>0</v>
      </c>
      <c r="D62" s="91">
        <v>1</v>
      </c>
      <c r="E62" s="91">
        <v>1</v>
      </c>
      <c r="F62" s="91">
        <v>1</v>
      </c>
      <c r="G62" s="86">
        <f t="shared" si="25"/>
        <v>3</v>
      </c>
      <c r="H62" s="94">
        <v>0</v>
      </c>
      <c r="I62" s="94">
        <v>0</v>
      </c>
      <c r="J62" s="94">
        <v>0</v>
      </c>
      <c r="K62" s="94">
        <v>0</v>
      </c>
      <c r="L62" s="87">
        <f t="shared" si="26"/>
        <v>0</v>
      </c>
      <c r="M62" s="88">
        <f t="shared" si="18"/>
        <v>0</v>
      </c>
      <c r="N62" s="88">
        <f t="shared" si="18"/>
        <v>1</v>
      </c>
      <c r="O62" s="88">
        <f t="shared" si="18"/>
        <v>1</v>
      </c>
      <c r="P62" s="88">
        <f t="shared" si="18"/>
        <v>1</v>
      </c>
      <c r="Q62" s="88">
        <f t="shared" si="18"/>
        <v>3</v>
      </c>
    </row>
    <row r="63" spans="1:17" s="69" customFormat="1" ht="18" x14ac:dyDescent="0.25">
      <c r="A63" s="80"/>
      <c r="B63" s="81" t="s">
        <v>77</v>
      </c>
      <c r="C63" s="99">
        <f t="shared" ref="C63:K63" si="27">SUM(C59:C62)</f>
        <v>5</v>
      </c>
      <c r="D63" s="99">
        <f t="shared" si="27"/>
        <v>36</v>
      </c>
      <c r="E63" s="99">
        <f t="shared" si="27"/>
        <v>31</v>
      </c>
      <c r="F63" s="99">
        <f t="shared" si="27"/>
        <v>30</v>
      </c>
      <c r="G63" s="99">
        <f t="shared" si="27"/>
        <v>102</v>
      </c>
      <c r="H63" s="99">
        <f t="shared" si="27"/>
        <v>5</v>
      </c>
      <c r="I63" s="99">
        <f t="shared" si="27"/>
        <v>35</v>
      </c>
      <c r="J63" s="99">
        <f t="shared" si="27"/>
        <v>30</v>
      </c>
      <c r="K63" s="99">
        <f t="shared" si="27"/>
        <v>29</v>
      </c>
      <c r="L63" s="87">
        <f t="shared" si="26"/>
        <v>99</v>
      </c>
      <c r="M63" s="88">
        <f t="shared" si="18"/>
        <v>0</v>
      </c>
      <c r="N63" s="88">
        <f t="shared" si="18"/>
        <v>1</v>
      </c>
      <c r="O63" s="88">
        <f t="shared" si="18"/>
        <v>1</v>
      </c>
      <c r="P63" s="88">
        <f t="shared" si="18"/>
        <v>1</v>
      </c>
      <c r="Q63" s="88">
        <f t="shared" si="18"/>
        <v>3</v>
      </c>
    </row>
    <row r="64" spans="1:17" s="69" customFormat="1" ht="18" x14ac:dyDescent="0.25">
      <c r="A64" s="80" t="s">
        <v>142</v>
      </c>
      <c r="B64" s="81" t="s">
        <v>79</v>
      </c>
      <c r="C64" s="99"/>
      <c r="D64" s="99"/>
      <c r="E64" s="99"/>
      <c r="F64" s="99"/>
      <c r="G64" s="86"/>
      <c r="H64" s="99"/>
      <c r="I64" s="99"/>
      <c r="J64" s="99"/>
      <c r="K64" s="99"/>
      <c r="L64" s="87"/>
      <c r="M64" s="88"/>
      <c r="N64" s="88"/>
      <c r="O64" s="88"/>
      <c r="P64" s="88"/>
      <c r="Q64" s="88"/>
    </row>
    <row r="65" spans="1:17" s="69" customFormat="1" ht="18" x14ac:dyDescent="0.25">
      <c r="A65" s="84">
        <v>44</v>
      </c>
      <c r="B65" s="85" t="s">
        <v>80</v>
      </c>
      <c r="C65" s="99">
        <v>0</v>
      </c>
      <c r="D65" s="99">
        <v>0</v>
      </c>
      <c r="E65" s="99">
        <v>0</v>
      </c>
      <c r="F65" s="99">
        <v>0</v>
      </c>
      <c r="G65" s="86">
        <f t="shared" si="25"/>
        <v>0</v>
      </c>
      <c r="H65" s="99">
        <v>0</v>
      </c>
      <c r="I65" s="99">
        <v>0</v>
      </c>
      <c r="J65" s="99">
        <v>0</v>
      </c>
      <c r="K65" s="99">
        <v>0</v>
      </c>
      <c r="L65" s="87">
        <f t="shared" si="26"/>
        <v>0</v>
      </c>
      <c r="M65" s="88">
        <f t="shared" si="18"/>
        <v>0</v>
      </c>
      <c r="N65" s="88">
        <f t="shared" si="18"/>
        <v>0</v>
      </c>
      <c r="O65" s="88">
        <f t="shared" si="18"/>
        <v>0</v>
      </c>
      <c r="P65" s="88">
        <f t="shared" si="18"/>
        <v>0</v>
      </c>
      <c r="Q65" s="88">
        <f t="shared" si="18"/>
        <v>0</v>
      </c>
    </row>
    <row r="66" spans="1:17" s="69" customFormat="1" ht="18" x14ac:dyDescent="0.25">
      <c r="A66" s="84">
        <v>45</v>
      </c>
      <c r="B66" s="85" t="s">
        <v>81</v>
      </c>
      <c r="C66" s="99">
        <v>0</v>
      </c>
      <c r="D66" s="99">
        <v>0</v>
      </c>
      <c r="E66" s="99">
        <v>0</v>
      </c>
      <c r="F66" s="99">
        <v>0</v>
      </c>
      <c r="G66" s="86">
        <f t="shared" si="25"/>
        <v>0</v>
      </c>
      <c r="H66" s="99">
        <v>0</v>
      </c>
      <c r="I66" s="99">
        <v>0</v>
      </c>
      <c r="J66" s="99">
        <v>0</v>
      </c>
      <c r="K66" s="99">
        <v>0</v>
      </c>
      <c r="L66" s="87">
        <f>SUM(H66:K66)</f>
        <v>0</v>
      </c>
      <c r="M66" s="88">
        <f>C66-H66</f>
        <v>0</v>
      </c>
      <c r="N66" s="88">
        <f>D66-I66</f>
        <v>0</v>
      </c>
      <c r="O66" s="88">
        <f>E66-J66</f>
        <v>0</v>
      </c>
      <c r="P66" s="88">
        <f>F66-K66</f>
        <v>0</v>
      </c>
      <c r="Q66" s="88">
        <f>G66-L66</f>
        <v>0</v>
      </c>
    </row>
    <row r="67" spans="1:17" s="69" customFormat="1" ht="18" x14ac:dyDescent="0.25">
      <c r="A67" s="80"/>
      <c r="B67" s="81" t="s">
        <v>82</v>
      </c>
      <c r="C67" s="99">
        <f>SUM(C65:C66)</f>
        <v>0</v>
      </c>
      <c r="D67" s="99">
        <f t="shared" ref="D67:K67" si="28">SUM(D65:D66)</f>
        <v>0</v>
      </c>
      <c r="E67" s="99">
        <f t="shared" si="28"/>
        <v>0</v>
      </c>
      <c r="F67" s="99">
        <f t="shared" si="28"/>
        <v>0</v>
      </c>
      <c r="G67" s="86">
        <f t="shared" si="25"/>
        <v>0</v>
      </c>
      <c r="H67" s="99">
        <f t="shared" si="28"/>
        <v>0</v>
      </c>
      <c r="I67" s="99">
        <f t="shared" si="28"/>
        <v>0</v>
      </c>
      <c r="J67" s="99">
        <f t="shared" si="28"/>
        <v>0</v>
      </c>
      <c r="K67" s="99">
        <f t="shared" si="28"/>
        <v>0</v>
      </c>
      <c r="L67" s="87">
        <f t="shared" si="26"/>
        <v>0</v>
      </c>
      <c r="M67" s="88">
        <f t="shared" si="18"/>
        <v>0</v>
      </c>
      <c r="N67" s="88">
        <f t="shared" si="18"/>
        <v>0</v>
      </c>
      <c r="O67" s="88">
        <f t="shared" si="18"/>
        <v>0</v>
      </c>
      <c r="P67" s="88">
        <f t="shared" si="18"/>
        <v>0</v>
      </c>
      <c r="Q67" s="88">
        <f t="shared" si="18"/>
        <v>0</v>
      </c>
    </row>
    <row r="68" spans="1:17" s="102" customFormat="1" ht="15.75" x14ac:dyDescent="0.25">
      <c r="A68" s="100"/>
      <c r="B68" s="81" t="s">
        <v>83</v>
      </c>
      <c r="C68" s="101">
        <f t="shared" ref="C68:L68" si="29">SUM(C49,C55,C57,C63,C67)</f>
        <v>2379</v>
      </c>
      <c r="D68" s="101">
        <f t="shared" si="29"/>
        <v>3523</v>
      </c>
      <c r="E68" s="101">
        <f t="shared" si="29"/>
        <v>4309</v>
      </c>
      <c r="F68" s="101">
        <f t="shared" si="29"/>
        <v>7219</v>
      </c>
      <c r="G68" s="101">
        <f t="shared" si="29"/>
        <v>17430</v>
      </c>
      <c r="H68" s="101">
        <f t="shared" si="29"/>
        <v>2358</v>
      </c>
      <c r="I68" s="101">
        <f t="shared" si="29"/>
        <v>3489</v>
      </c>
      <c r="J68" s="101">
        <f t="shared" si="29"/>
        <v>4295</v>
      </c>
      <c r="K68" s="101">
        <f t="shared" si="29"/>
        <v>7246</v>
      </c>
      <c r="L68" s="101">
        <f t="shared" si="29"/>
        <v>17388</v>
      </c>
      <c r="M68" s="101">
        <f t="shared" si="18"/>
        <v>21</v>
      </c>
      <c r="N68" s="101">
        <f t="shared" si="18"/>
        <v>34</v>
      </c>
      <c r="O68" s="101">
        <f t="shared" si="18"/>
        <v>14</v>
      </c>
      <c r="P68" s="101">
        <f t="shared" si="18"/>
        <v>-27</v>
      </c>
      <c r="Q68" s="101">
        <f t="shared" si="18"/>
        <v>42</v>
      </c>
    </row>
  </sheetData>
  <mergeCells count="9">
    <mergeCell ref="A1:Q1"/>
    <mergeCell ref="A2:Q2"/>
    <mergeCell ref="A3:A5"/>
    <mergeCell ref="B3:B5"/>
    <mergeCell ref="C3:G3"/>
    <mergeCell ref="H3:L3"/>
    <mergeCell ref="M3:Q4"/>
    <mergeCell ref="C4:G4"/>
    <mergeCell ref="H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Ag 4.3-Anx 4B</vt:lpstr>
      <vt:lpstr>Ag 4.3-Anx 4C</vt:lpstr>
      <vt:lpstr>Ag 5.1-Anx 5A</vt:lpstr>
      <vt:lpstr>Ag 5.1-Anx 5B</vt:lpstr>
      <vt:lpstr>Ag 6.1-Anx 6A</vt:lpstr>
      <vt:lpstr>Ag 6.2-Anx 6B</vt:lpstr>
      <vt:lpstr>Ag 7-Anx 7</vt:lpstr>
      <vt:lpstr>Ag 10.2-Anx 10A</vt:lpstr>
      <vt:lpstr>Ag 10.3-Anx 10B</vt:lpstr>
      <vt:lpstr>Ag 11.1-Anx 11A</vt:lpstr>
      <vt:lpstr>Ag 11.1-Anx 11B</vt:lpstr>
      <vt:lpstr>Ag 11.1-Anx 11C</vt:lpstr>
      <vt:lpstr>Ag 11.1-Anx 11D</vt:lpstr>
      <vt:lpstr>Ag 11.1-Anx 11E</vt:lpstr>
      <vt:lpstr>Ag 11.2- Anx 11F</vt:lpstr>
      <vt:lpstr>Ag 12.1-Anx 12A</vt:lpstr>
      <vt:lpstr>Ag 12.1-Anx 12B</vt:lpstr>
      <vt:lpstr>Ag 12.2-Anx 12C</vt:lpstr>
      <vt:lpstr>Ag 12.3.1-Anx 12D</vt:lpstr>
      <vt:lpstr>Ag 12.3.2-Anx 12E</vt:lpstr>
      <vt:lpstr>Ag 12.4-Anx 12F</vt:lpstr>
      <vt:lpstr>Ag 12.4-Anx 12G</vt:lpstr>
      <vt:lpstr>Ag 13.1-Anx 13A</vt:lpstr>
      <vt:lpstr>Ag 13.1-Anx 13A ctd</vt:lpstr>
      <vt:lpstr>Ag 13.1-Anx 13B</vt:lpstr>
      <vt:lpstr>Ag 13.1-Anx 13B ctd</vt:lpstr>
      <vt:lpstr>Ag 13.1-Anx 13B ctd..</vt:lpstr>
      <vt:lpstr>Ag 13.1 - Anx 13E</vt:lpstr>
      <vt:lpstr>Ag 13.1 - Anx 13E ctd..</vt:lpstr>
      <vt:lpstr>Ag 13.3.1-Anx 13F </vt:lpstr>
      <vt:lpstr>Ag 13.3.1-Anx 13G</vt:lpstr>
      <vt:lpstr>Ag 13.5.1-Anx 13H</vt:lpstr>
      <vt:lpstr>Ag 13.5.1-Anx 13I</vt:lpstr>
      <vt:lpstr>Ag 13.5.2-Anx 13J</vt:lpstr>
      <vt:lpstr>Ag 13.6-Anx 13L</vt:lpstr>
      <vt:lpstr>Ag 13.6-Anx 13L ctd..</vt:lpstr>
      <vt:lpstr>Ag 14.1-Anx 14A</vt:lpstr>
      <vt:lpstr>Ag 14.1-Anx 14B</vt:lpstr>
      <vt:lpstr>Ag 14.1-Anx 14C</vt:lpstr>
      <vt:lpstr>Ag 14.1-Anx 14D</vt:lpstr>
      <vt:lpstr>Ag 15.1-Anx 15A</vt:lpstr>
      <vt:lpstr>Ag 15.1-Anx 15B</vt:lpstr>
      <vt:lpstr>Ag 15.2-Anx 15C</vt:lpstr>
      <vt:lpstr>Ag 15.3-Anx 15D</vt:lpstr>
      <vt:lpstr>Ag 15.4-Anx 15E</vt:lpstr>
      <vt:lpstr>Ag 16-Anx 16A</vt:lpstr>
      <vt:lpstr>Ag 17.5-Anx 17E</vt:lpstr>
      <vt:lpstr>Ag 19.2-Anx 19A</vt:lpstr>
      <vt:lpstr>Ag 19.3-Anx 19B</vt:lpstr>
      <vt:lpstr>Ag 23 - Anx 23C</vt:lpstr>
      <vt:lpstr>Ag 24.2-Anx 24B</vt:lpstr>
      <vt:lpstr>Ag 24.2-Anx 24B ctd..</vt:lpstr>
      <vt:lpstr>Ag 24.6-Anx 24E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2020-12-28T06:44:03Z</dcterms:modified>
</cp:coreProperties>
</file>